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8490" windowHeight="5100" activeTab="4"/>
  </bookViews>
  <sheets>
    <sheet name="PERSONNEL" sheetId="1" r:id="rId1"/>
    <sheet name="HEAVY EQUIPMENT" sheetId="2" r:id="rId2"/>
    <sheet name="CDS" sheetId="3" r:id="rId3"/>
    <sheet name="HV CDS" sheetId="4" r:id="rId4"/>
    <sheet name="SATB on Military Reservation" sheetId="5" r:id="rId5"/>
  </sheets>
  <definedNames>
    <definedName name="_xlnm.Print_Area" localSheetId="0">'PERSONNEL'!$A$1:$V$34</definedName>
  </definedNames>
  <calcPr fullCalcOnLoad="1"/>
</workbook>
</file>

<file path=xl/sharedStrings.xml><?xml version="1.0" encoding="utf-8"?>
<sst xmlns="http://schemas.openxmlformats.org/spreadsheetml/2006/main" count="115" uniqueCount="31">
  <si>
    <t>Ground Speed</t>
  </si>
  <si>
    <t>Personnel Airdrop - Minimum DZ Size</t>
  </si>
  <si>
    <t>Altitude</t>
  </si>
  <si>
    <t>Number of Jumpers</t>
  </si>
  <si>
    <t>Minimum DZ Size</t>
  </si>
  <si>
    <t>Length</t>
  </si>
  <si>
    <t>Width</t>
  </si>
  <si>
    <t>Option 1 Minimum Circular DZ</t>
  </si>
  <si>
    <t>Option 2 Minimum Circular DZ</t>
  </si>
  <si>
    <t>PI Distance from                      Leading Edge</t>
  </si>
  <si>
    <t>Option 2 PI Distance from Center of DZ</t>
  </si>
  <si>
    <t>Usable DZ              Time</t>
  </si>
  <si>
    <t>PI Centered in Circular DZ</t>
  </si>
  <si>
    <t>CDS Airdrop - Minimum DZ Size</t>
  </si>
  <si>
    <t>Number of Containers</t>
  </si>
  <si>
    <t>Usable DZ Distance</t>
  </si>
  <si>
    <t>Heavy Equipment Airdrop - Minimum DZ Size</t>
  </si>
  <si>
    <t>Number of Platforms</t>
  </si>
  <si>
    <t>High Velocity CDS - Minimum DZ Size</t>
  </si>
  <si>
    <t>Number of Rows of Containers</t>
  </si>
  <si>
    <t>Night</t>
  </si>
  <si>
    <t>Formation</t>
  </si>
  <si>
    <t>AWADS</t>
  </si>
  <si>
    <t>Length Corrections</t>
  </si>
  <si>
    <t>Width Corrections</t>
  </si>
  <si>
    <t>Number of Rows</t>
  </si>
  <si>
    <t>SATB Airdrop on a Military Reservation - Minimum DZ Size</t>
  </si>
  <si>
    <r>
      <t xml:space="preserve">Usable DZ Distance
</t>
    </r>
    <r>
      <rPr>
        <sz val="7"/>
        <rFont val="Calibri"/>
        <family val="2"/>
      </rPr>
      <t>(Includes Safety Zone if app.)</t>
    </r>
  </si>
  <si>
    <t>Usable DZ
Time</t>
  </si>
  <si>
    <t>Usable DZ
Distance</t>
  </si>
  <si>
    <t>c130@insightbb.com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</si>
</sst>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\ &quot;sec&quot;"/>
    <numFmt numFmtId="166" formatCode="###0\ &quot;yds&quot;"/>
    <numFmt numFmtId="167" formatCode="&quot;+&quot;\ ###\ &quot;yds&quot;"/>
    <numFmt numFmtId="168" formatCode="&quot;+&quot;###\ &quot;yds&quot;"/>
    <numFmt numFmtId="169" formatCode="&quot;+&quot;##0\ &quot;yds&quot;"/>
    <numFmt numFmtId="170" formatCode="###\ &quot;mtrs&quot;"/>
    <numFmt numFmtId="171" formatCode="#0\ &quot;o'clock&quot;"/>
    <numFmt numFmtId="172" formatCode="##0\ &quot;yds&quot;"/>
    <numFmt numFmtId="173" formatCode="#,##0_);[Black]#,##0"/>
  </numFmts>
  <fonts count="49">
    <font>
      <sz val="10"/>
      <name val="Arial"/>
      <family val="0"/>
    </font>
    <font>
      <sz val="11"/>
      <name val="CG Times"/>
      <family val="1"/>
    </font>
    <font>
      <b/>
      <sz val="11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sz val="10"/>
      <name val="CG Times"/>
      <family val="1"/>
    </font>
    <font>
      <sz val="10"/>
      <name val="CG Times"/>
      <family val="1"/>
    </font>
    <font>
      <b/>
      <i/>
      <sz val="10"/>
      <name val="CG Times"/>
      <family val="1"/>
    </font>
    <font>
      <b/>
      <i/>
      <sz val="16"/>
      <name val="Copperplate Gothic Bold"/>
      <family val="2"/>
    </font>
    <font>
      <sz val="11"/>
      <color indexed="44"/>
      <name val="CG Times"/>
      <family val="1"/>
    </font>
    <font>
      <sz val="11"/>
      <color indexed="46"/>
      <name val="CG Times"/>
      <family val="1"/>
    </font>
    <font>
      <sz val="11"/>
      <color indexed="22"/>
      <name val="CG Times"/>
      <family val="1"/>
    </font>
    <font>
      <b/>
      <i/>
      <sz val="15"/>
      <name val="Copperplate Gothic Bold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1" fontId="11" fillId="34" borderId="0" xfId="0" applyNumberFormat="1" applyFont="1" applyFill="1" applyAlignment="1" applyProtection="1">
      <alignment horizontal="center" vertical="center" wrapText="1"/>
      <protection/>
    </xf>
    <xf numFmtId="0" fontId="31" fillId="33" borderId="0" xfId="0" applyFont="1" applyFill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4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66" fontId="4" fillId="36" borderId="21" xfId="0" applyNumberFormat="1" applyFont="1" applyFill="1" applyBorder="1" applyAlignment="1" applyProtection="1">
      <alignment horizontal="center" vertical="center" wrapText="1"/>
      <protection/>
    </xf>
    <xf numFmtId="166" fontId="4" fillId="36" borderId="22" xfId="0" applyNumberFormat="1" applyFont="1" applyFill="1" applyBorder="1" applyAlignment="1" applyProtection="1">
      <alignment horizontal="center" vertical="center" wrapText="1"/>
      <protection/>
    </xf>
    <xf numFmtId="166" fontId="4" fillId="36" borderId="23" xfId="0" applyNumberFormat="1" applyFont="1" applyFill="1" applyBorder="1" applyAlignment="1" applyProtection="1">
      <alignment horizontal="center" vertical="center" wrapText="1"/>
      <protection/>
    </xf>
    <xf numFmtId="166" fontId="4" fillId="36" borderId="24" xfId="0" applyNumberFormat="1" applyFont="1" applyFill="1" applyBorder="1" applyAlignment="1" applyProtection="1">
      <alignment horizontal="center" vertical="center" wrapText="1"/>
      <protection/>
    </xf>
    <xf numFmtId="169" fontId="6" fillId="37" borderId="25" xfId="0" applyNumberFormat="1" applyFont="1" applyFill="1" applyBorder="1" applyAlignment="1" applyProtection="1">
      <alignment horizontal="center" vertical="center" wrapText="1"/>
      <protection/>
    </xf>
    <xf numFmtId="169" fontId="6" fillId="37" borderId="21" xfId="0" applyNumberFormat="1" applyFont="1" applyFill="1" applyBorder="1" applyAlignment="1" applyProtection="1">
      <alignment horizontal="center" vertical="center" wrapText="1"/>
      <protection/>
    </xf>
    <xf numFmtId="169" fontId="6" fillId="37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5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7" fillId="37" borderId="25" xfId="0" applyFont="1" applyFill="1" applyBorder="1" applyAlignment="1" applyProtection="1">
      <alignment horizontal="center" vertical="center" wrapText="1"/>
      <protection/>
    </xf>
    <xf numFmtId="0" fontId="7" fillId="37" borderId="21" xfId="0" applyFont="1" applyFill="1" applyBorder="1" applyAlignment="1" applyProtection="1">
      <alignment horizontal="center" vertical="center" wrapText="1"/>
      <protection/>
    </xf>
    <xf numFmtId="0" fontId="7" fillId="37" borderId="22" xfId="0" applyFont="1" applyFill="1" applyBorder="1" applyAlignment="1" applyProtection="1">
      <alignment horizontal="center" vertical="center" wrapText="1"/>
      <protection/>
    </xf>
    <xf numFmtId="1" fontId="9" fillId="33" borderId="29" xfId="0" applyNumberFormat="1" applyFont="1" applyFill="1" applyBorder="1" applyAlignment="1" applyProtection="1">
      <alignment horizontal="center" vertical="center" wrapText="1"/>
      <protection/>
    </xf>
    <xf numFmtId="1" fontId="9" fillId="33" borderId="30" xfId="0" applyNumberFormat="1" applyFont="1" applyFill="1" applyBorder="1" applyAlignment="1" applyProtection="1">
      <alignment horizontal="center" vertical="center" wrapText="1"/>
      <protection/>
    </xf>
    <xf numFmtId="1" fontId="9" fillId="33" borderId="31" xfId="0" applyNumberFormat="1" applyFont="1" applyFill="1" applyBorder="1" applyAlignment="1" applyProtection="1">
      <alignment horizontal="center" vertical="center" wrapText="1"/>
      <protection/>
    </xf>
    <xf numFmtId="1" fontId="10" fillId="33" borderId="29" xfId="0" applyNumberFormat="1" applyFont="1" applyFill="1" applyBorder="1" applyAlignment="1" applyProtection="1">
      <alignment horizontal="center" vertical="center" wrapText="1"/>
      <protection/>
    </xf>
    <xf numFmtId="1" fontId="10" fillId="33" borderId="30" xfId="0" applyNumberFormat="1" applyFont="1" applyFill="1" applyBorder="1" applyAlignment="1" applyProtection="1">
      <alignment horizontal="center" vertical="center" wrapText="1"/>
      <protection/>
    </xf>
    <xf numFmtId="1" fontId="10" fillId="33" borderId="31" xfId="0" applyNumberFormat="1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5" fillId="35" borderId="33" xfId="0" applyFont="1" applyFill="1" applyBorder="1" applyAlignment="1" applyProtection="1">
      <alignment horizontal="center" vertical="center" wrapText="1"/>
      <protection/>
    </xf>
    <xf numFmtId="0" fontId="5" fillId="37" borderId="34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166" fontId="4" fillId="37" borderId="21" xfId="0" applyNumberFormat="1" applyFont="1" applyFill="1" applyBorder="1" applyAlignment="1" applyProtection="1">
      <alignment horizontal="center" vertical="center" wrapText="1"/>
      <protection/>
    </xf>
    <xf numFmtId="166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35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 horizontal="center" vertical="center" wrapText="1"/>
      <protection/>
    </xf>
    <xf numFmtId="166" fontId="4" fillId="38" borderId="25" xfId="0" applyNumberFormat="1" applyFont="1" applyFill="1" applyBorder="1" applyAlignment="1" applyProtection="1">
      <alignment horizontal="center" vertical="center" wrapText="1"/>
      <protection/>
    </xf>
    <xf numFmtId="166" fontId="4" fillId="38" borderId="21" xfId="0" applyNumberFormat="1" applyFont="1" applyFill="1" applyBorder="1" applyAlignment="1" applyProtection="1">
      <alignment horizontal="center" vertical="center" wrapText="1"/>
      <protection/>
    </xf>
    <xf numFmtId="166" fontId="4" fillId="38" borderId="37" xfId="0" applyNumberFormat="1" applyFont="1" applyFill="1" applyBorder="1" applyAlignment="1" applyProtection="1">
      <alignment horizontal="center" vertical="center" wrapText="1"/>
      <protection/>
    </xf>
    <xf numFmtId="166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38" xfId="0" applyFont="1" applyFill="1" applyBorder="1" applyAlignment="1" applyProtection="1">
      <alignment horizontal="center" vertical="center" wrapText="1"/>
      <protection/>
    </xf>
    <xf numFmtId="0" fontId="5" fillId="37" borderId="25" xfId="0" applyFont="1" applyFill="1" applyBorder="1" applyAlignment="1" applyProtection="1">
      <alignment horizontal="center" vertical="center" wrapText="1"/>
      <protection/>
    </xf>
    <xf numFmtId="0" fontId="5" fillId="38" borderId="38" xfId="0" applyFont="1" applyFill="1" applyBorder="1" applyAlignment="1" applyProtection="1">
      <alignment horizontal="center" vertical="center" wrapText="1"/>
      <protection/>
    </xf>
    <xf numFmtId="0" fontId="5" fillId="38" borderId="34" xfId="0" applyFont="1" applyFill="1" applyBorder="1" applyAlignment="1" applyProtection="1">
      <alignment horizontal="center" vertical="center" wrapText="1"/>
      <protection/>
    </xf>
    <xf numFmtId="0" fontId="5" fillId="38" borderId="25" xfId="0" applyFont="1" applyFill="1" applyBorder="1" applyAlignment="1" applyProtection="1">
      <alignment horizontal="center" vertical="center" wrapText="1"/>
      <protection/>
    </xf>
    <xf numFmtId="0" fontId="5" fillId="38" borderId="21" xfId="0" applyFont="1" applyFill="1" applyBorder="1" applyAlignment="1" applyProtection="1">
      <alignment horizontal="center" vertical="center" wrapText="1"/>
      <protection/>
    </xf>
    <xf numFmtId="0" fontId="5" fillId="38" borderId="32" xfId="0" applyFont="1" applyFill="1" applyBorder="1" applyAlignment="1" applyProtection="1">
      <alignment horizontal="center" vertical="center" wrapText="1"/>
      <protection/>
    </xf>
    <xf numFmtId="0" fontId="5" fillId="38" borderId="14" xfId="0" applyFont="1" applyFill="1" applyBorder="1" applyAlignment="1" applyProtection="1">
      <alignment horizontal="center" vertical="center" wrapText="1"/>
      <protection/>
    </xf>
    <xf numFmtId="0" fontId="5" fillId="38" borderId="28" xfId="0" applyFont="1" applyFill="1" applyBorder="1" applyAlignment="1" applyProtection="1">
      <alignment horizontal="center" vertical="center" wrapText="1"/>
      <protection/>
    </xf>
    <xf numFmtId="0" fontId="5" fillId="38" borderId="39" xfId="0" applyFont="1" applyFill="1" applyBorder="1" applyAlignment="1" applyProtection="1">
      <alignment horizontal="center" vertical="center" wrapText="1"/>
      <protection/>
    </xf>
    <xf numFmtId="0" fontId="5" fillId="38" borderId="0" xfId="0" applyFont="1" applyFill="1" applyBorder="1" applyAlignment="1" applyProtection="1">
      <alignment horizontal="center" vertical="center" wrapText="1"/>
      <protection/>
    </xf>
    <xf numFmtId="0" fontId="5" fillId="38" borderId="40" xfId="0" applyFont="1" applyFill="1" applyBorder="1" applyAlignment="1" applyProtection="1">
      <alignment horizontal="center" vertical="center" wrapText="1"/>
      <protection/>
    </xf>
    <xf numFmtId="0" fontId="5" fillId="38" borderId="19" xfId="0" applyFont="1" applyFill="1" applyBorder="1" applyAlignment="1" applyProtection="1">
      <alignment horizontal="center" vertical="center" wrapText="1"/>
      <protection/>
    </xf>
    <xf numFmtId="0" fontId="5" fillId="38" borderId="16" xfId="0" applyFont="1" applyFill="1" applyBorder="1" applyAlignment="1" applyProtection="1">
      <alignment horizontal="center" vertical="center" wrapText="1"/>
      <protection/>
    </xf>
    <xf numFmtId="0" fontId="5" fillId="38" borderId="20" xfId="0" applyFont="1" applyFill="1" applyBorder="1" applyAlignment="1" applyProtection="1">
      <alignment horizontal="center" vertical="center" wrapText="1"/>
      <protection/>
    </xf>
    <xf numFmtId="165" fontId="4" fillId="37" borderId="21" xfId="0" applyNumberFormat="1" applyFont="1" applyFill="1" applyBorder="1" applyAlignment="1" applyProtection="1">
      <alignment horizontal="center" vertical="center" wrapText="1"/>
      <protection/>
    </xf>
    <xf numFmtId="165" fontId="4" fillId="37" borderId="22" xfId="0" applyNumberFormat="1" applyFont="1" applyFill="1" applyBorder="1" applyAlignment="1" applyProtection="1">
      <alignment horizontal="center" vertical="center" wrapText="1"/>
      <protection/>
    </xf>
    <xf numFmtId="165" fontId="4" fillId="37" borderId="23" xfId="0" applyNumberFormat="1" applyFont="1" applyFill="1" applyBorder="1" applyAlignment="1" applyProtection="1">
      <alignment horizontal="center" vertical="center" wrapText="1"/>
      <protection/>
    </xf>
    <xf numFmtId="165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8" fillId="35" borderId="38" xfId="0" applyFont="1" applyFill="1" applyBorder="1" applyAlignment="1" applyProtection="1">
      <alignment horizontal="center" vertical="center" wrapText="1"/>
      <protection/>
    </xf>
    <xf numFmtId="0" fontId="8" fillId="35" borderId="34" xfId="0" applyFont="1" applyFill="1" applyBorder="1" applyAlignment="1" applyProtection="1">
      <alignment horizontal="center" vertical="center" wrapText="1"/>
      <protection/>
    </xf>
    <xf numFmtId="0" fontId="8" fillId="35" borderId="35" xfId="0" applyFont="1" applyFill="1" applyBorder="1" applyAlignment="1" applyProtection="1">
      <alignment horizontal="center" vertical="center" wrapText="1"/>
      <protection/>
    </xf>
    <xf numFmtId="0" fontId="8" fillId="35" borderId="37" xfId="0" applyFont="1" applyFill="1" applyBorder="1" applyAlignment="1" applyProtection="1">
      <alignment horizontal="center" vertical="center" wrapText="1"/>
      <protection/>
    </xf>
    <xf numFmtId="0" fontId="8" fillId="35" borderId="23" xfId="0" applyFont="1" applyFill="1" applyBorder="1" applyAlignment="1" applyProtection="1">
      <alignment horizontal="center" vertical="center" wrapText="1"/>
      <protection/>
    </xf>
    <xf numFmtId="0" fontId="8" fillId="35" borderId="24" xfId="0" applyFont="1" applyFill="1" applyBorder="1" applyAlignment="1" applyProtection="1">
      <alignment horizontal="center" vertical="center" wrapText="1"/>
      <protection/>
    </xf>
    <xf numFmtId="166" fontId="4" fillId="37" borderId="25" xfId="0" applyNumberFormat="1" applyFont="1" applyFill="1" applyBorder="1" applyAlignment="1" applyProtection="1">
      <alignment horizontal="center" vertical="center" wrapText="1"/>
      <protection/>
    </xf>
    <xf numFmtId="166" fontId="4" fillId="37" borderId="37" xfId="0" applyNumberFormat="1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 locked="0"/>
    </xf>
    <xf numFmtId="0" fontId="5" fillId="35" borderId="35" xfId="0" applyFont="1" applyFill="1" applyBorder="1" applyAlignment="1" applyProtection="1">
      <alignment horizontal="center" vertical="center" wrapText="1"/>
      <protection locked="0"/>
    </xf>
    <xf numFmtId="0" fontId="5" fillId="35" borderId="37" xfId="0" applyFont="1" applyFill="1" applyBorder="1" applyAlignment="1" applyProtection="1">
      <alignment horizontal="center" vertical="center" wrapText="1"/>
      <protection locked="0"/>
    </xf>
    <xf numFmtId="0" fontId="5" fillId="35" borderId="24" xfId="0" applyFont="1" applyFill="1" applyBorder="1" applyAlignment="1" applyProtection="1">
      <alignment horizontal="center" vertical="center" wrapText="1"/>
      <protection locked="0"/>
    </xf>
    <xf numFmtId="0" fontId="5" fillId="35" borderId="41" xfId="0" applyFont="1" applyFill="1" applyBorder="1" applyAlignment="1" applyProtection="1">
      <alignment horizontal="center" vertical="center" wrapText="1"/>
      <protection locked="0"/>
    </xf>
    <xf numFmtId="0" fontId="5" fillId="35" borderId="42" xfId="0" applyFont="1" applyFill="1" applyBorder="1" applyAlignment="1" applyProtection="1">
      <alignment horizontal="center" vertical="center" wrapText="1"/>
      <protection locked="0"/>
    </xf>
    <xf numFmtId="0" fontId="5" fillId="35" borderId="43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169" fontId="6" fillId="37" borderId="37" xfId="0" applyNumberFormat="1" applyFont="1" applyFill="1" applyBorder="1" applyAlignment="1" applyProtection="1">
      <alignment horizontal="center" vertical="center" wrapText="1"/>
      <protection/>
    </xf>
    <xf numFmtId="169" fontId="6" fillId="37" borderId="23" xfId="0" applyNumberFormat="1" applyFont="1" applyFill="1" applyBorder="1" applyAlignment="1" applyProtection="1">
      <alignment horizontal="center" vertical="center" wrapText="1"/>
      <protection/>
    </xf>
    <xf numFmtId="169" fontId="6" fillId="37" borderId="24" xfId="0" applyNumberFormat="1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 applyProtection="1">
      <alignment horizontal="center" vertical="center" wrapText="1"/>
      <protection/>
    </xf>
    <xf numFmtId="0" fontId="5" fillId="36" borderId="34" xfId="0" applyFont="1" applyFill="1" applyBorder="1" applyAlignment="1" applyProtection="1">
      <alignment horizontal="center" vertical="center" wrapText="1"/>
      <protection/>
    </xf>
    <xf numFmtId="0" fontId="5" fillId="36" borderId="25" xfId="0" applyFont="1" applyFill="1" applyBorder="1" applyAlignment="1" applyProtection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/>
    </xf>
    <xf numFmtId="166" fontId="4" fillId="36" borderId="25" xfId="0" applyNumberFormat="1" applyFont="1" applyFill="1" applyBorder="1" applyAlignment="1" applyProtection="1">
      <alignment horizontal="center" vertical="center" wrapText="1"/>
      <protection/>
    </xf>
    <xf numFmtId="166" fontId="4" fillId="36" borderId="37" xfId="0" applyNumberFormat="1" applyFont="1" applyFill="1" applyBorder="1" applyAlignment="1" applyProtection="1">
      <alignment horizontal="center" vertical="center" wrapText="1"/>
      <protection/>
    </xf>
    <xf numFmtId="0" fontId="5" fillId="36" borderId="32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28" xfId="0" applyFont="1" applyFill="1" applyBorder="1" applyAlignment="1" applyProtection="1">
      <alignment horizontal="center" vertical="center" wrapText="1"/>
      <protection/>
    </xf>
    <xf numFmtId="0" fontId="5" fillId="36" borderId="33" xfId="0" applyFont="1" applyFill="1" applyBorder="1" applyAlignment="1" applyProtection="1">
      <alignment horizontal="center" vertical="center" wrapText="1"/>
      <protection/>
    </xf>
    <xf numFmtId="0" fontId="5" fillId="36" borderId="26" xfId="0" applyFont="1" applyFill="1" applyBorder="1" applyAlignment="1" applyProtection="1">
      <alignment horizontal="center" vertical="center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28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Border="1" applyAlignment="1" applyProtection="1">
      <alignment horizontal="center" vertical="center" wrapText="1"/>
      <protection locked="0"/>
    </xf>
    <xf numFmtId="1" fontId="4" fillId="0" borderId="16" xfId="0" applyNumberFormat="1" applyFont="1" applyBorder="1" applyAlignment="1" applyProtection="1">
      <alignment horizontal="center" vertical="center" wrapText="1"/>
      <protection locked="0"/>
    </xf>
    <xf numFmtId="0" fontId="5" fillId="35" borderId="44" xfId="0" applyFont="1" applyFill="1" applyBorder="1" applyAlignment="1" applyProtection="1">
      <alignment horizontal="center" vertical="center" wrapText="1"/>
      <protection/>
    </xf>
    <xf numFmtId="0" fontId="5" fillId="35" borderId="45" xfId="0" applyFont="1" applyFill="1" applyBorder="1" applyAlignment="1" applyProtection="1">
      <alignment horizontal="center" vertical="center" wrapText="1"/>
      <protection/>
    </xf>
    <xf numFmtId="1" fontId="4" fillId="0" borderId="17" xfId="0" applyNumberFormat="1" applyFont="1" applyBorder="1" applyAlignment="1" applyProtection="1">
      <alignment horizontal="center" vertical="center" wrapText="1"/>
      <protection locked="0"/>
    </xf>
    <xf numFmtId="1" fontId="4" fillId="0" borderId="46" xfId="0" applyNumberFormat="1" applyFont="1" applyBorder="1" applyAlignment="1" applyProtection="1">
      <alignment horizontal="center" vertical="center" wrapText="1"/>
      <protection locked="0"/>
    </xf>
    <xf numFmtId="1" fontId="4" fillId="0" borderId="19" xfId="0" applyNumberFormat="1" applyFont="1" applyBorder="1" applyAlignment="1" applyProtection="1">
      <alignment horizontal="center" vertical="center" wrapText="1"/>
      <protection locked="0"/>
    </xf>
    <xf numFmtId="1" fontId="4" fillId="0" borderId="47" xfId="0" applyNumberFormat="1" applyFont="1" applyBorder="1" applyAlignment="1" applyProtection="1">
      <alignment horizontal="center" vertical="center" wrapText="1"/>
      <protection locked="0"/>
    </xf>
    <xf numFmtId="0" fontId="5" fillId="35" borderId="48" xfId="0" applyFont="1" applyFill="1" applyBorder="1" applyAlignment="1" applyProtection="1">
      <alignment horizontal="center" vertical="center" wrapText="1"/>
      <protection locked="0"/>
    </xf>
    <xf numFmtId="0" fontId="2" fillId="35" borderId="27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0" fontId="5" fillId="35" borderId="46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1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5" fillId="35" borderId="49" xfId="0" applyFont="1" applyFill="1" applyBorder="1" applyAlignment="1" applyProtection="1">
      <alignment horizontal="center" vertical="center" wrapText="1"/>
      <protection locked="0"/>
    </xf>
    <xf numFmtId="0" fontId="5" fillId="35" borderId="34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25" xfId="0" applyFont="1" applyFill="1" applyBorder="1" applyAlignment="1" applyProtection="1">
      <alignment horizontal="center" vertical="center" wrapText="1"/>
      <protection/>
    </xf>
    <xf numFmtId="0" fontId="5" fillId="35" borderId="35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2" fillId="35" borderId="38" xfId="0" applyFont="1" applyFill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 vertical="center" wrapText="1"/>
      <protection/>
    </xf>
    <xf numFmtId="0" fontId="12" fillId="35" borderId="35" xfId="0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 wrapText="1"/>
      <protection/>
    </xf>
    <xf numFmtId="0" fontId="12" fillId="35" borderId="23" xfId="0" applyFont="1" applyFill="1" applyBorder="1" applyAlignment="1" applyProtection="1">
      <alignment horizontal="center" vertical="center" wrapText="1"/>
      <protection/>
    </xf>
    <xf numFmtId="0" fontId="12" fillId="35" borderId="24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0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5.emf" /><Relationship Id="rId3" Type="http://schemas.openxmlformats.org/officeDocument/2006/relationships/image" Target="../media/image4.emf" /><Relationship Id="rId4" Type="http://schemas.openxmlformats.org/officeDocument/2006/relationships/image" Target="../media/image16.emf" /><Relationship Id="rId5" Type="http://schemas.openxmlformats.org/officeDocument/2006/relationships/image" Target="../media/image12.emf" /><Relationship Id="rId6" Type="http://schemas.openxmlformats.org/officeDocument/2006/relationships/image" Target="../media/image48.emf" /><Relationship Id="rId7" Type="http://schemas.openxmlformats.org/officeDocument/2006/relationships/image" Target="../media/image17.emf" /><Relationship Id="rId8" Type="http://schemas.openxmlformats.org/officeDocument/2006/relationships/image" Target="../media/image11.emf" /><Relationship Id="rId9" Type="http://schemas.openxmlformats.org/officeDocument/2006/relationships/image" Target="../media/image14.emf" /><Relationship Id="rId10" Type="http://schemas.openxmlformats.org/officeDocument/2006/relationships/image" Target="../media/image50.emf" /><Relationship Id="rId11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5.emf" /><Relationship Id="rId3" Type="http://schemas.openxmlformats.org/officeDocument/2006/relationships/image" Target="../media/image41.emf" /><Relationship Id="rId4" Type="http://schemas.openxmlformats.org/officeDocument/2006/relationships/image" Target="../media/image9.emf" /><Relationship Id="rId5" Type="http://schemas.openxmlformats.org/officeDocument/2006/relationships/image" Target="../media/image39.emf" /><Relationship Id="rId6" Type="http://schemas.openxmlformats.org/officeDocument/2006/relationships/image" Target="../media/image46.emf" /><Relationship Id="rId7" Type="http://schemas.openxmlformats.org/officeDocument/2006/relationships/image" Target="../media/image45.emf" /><Relationship Id="rId8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5.emf" /><Relationship Id="rId3" Type="http://schemas.openxmlformats.org/officeDocument/2006/relationships/image" Target="../media/image44.emf" /><Relationship Id="rId4" Type="http://schemas.openxmlformats.org/officeDocument/2006/relationships/image" Target="../media/image42.emf" /><Relationship Id="rId5" Type="http://schemas.openxmlformats.org/officeDocument/2006/relationships/image" Target="../media/image40.emf" /><Relationship Id="rId6" Type="http://schemas.openxmlformats.org/officeDocument/2006/relationships/image" Target="../media/image20.emf" /><Relationship Id="rId7" Type="http://schemas.openxmlformats.org/officeDocument/2006/relationships/image" Target="../media/image32.emf" /><Relationship Id="rId8" Type="http://schemas.openxmlformats.org/officeDocument/2006/relationships/image" Target="../media/image36.emf" /><Relationship Id="rId9" Type="http://schemas.openxmlformats.org/officeDocument/2006/relationships/image" Target="../media/image52.emf" /><Relationship Id="rId10" Type="http://schemas.openxmlformats.org/officeDocument/2006/relationships/image" Target="../media/image3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5.emf" /><Relationship Id="rId3" Type="http://schemas.openxmlformats.org/officeDocument/2006/relationships/image" Target="../media/image35.emf" /><Relationship Id="rId4" Type="http://schemas.openxmlformats.org/officeDocument/2006/relationships/image" Target="../media/image27.emf" /><Relationship Id="rId5" Type="http://schemas.openxmlformats.org/officeDocument/2006/relationships/image" Target="../media/image30.emf" /><Relationship Id="rId6" Type="http://schemas.openxmlformats.org/officeDocument/2006/relationships/image" Target="../media/image38.emf" /><Relationship Id="rId7" Type="http://schemas.openxmlformats.org/officeDocument/2006/relationships/image" Target="../media/image43.emf" /><Relationship Id="rId8" Type="http://schemas.openxmlformats.org/officeDocument/2006/relationships/image" Target="../media/image3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55.emf" /><Relationship Id="rId3" Type="http://schemas.openxmlformats.org/officeDocument/2006/relationships/image" Target="../media/image28.emf" /><Relationship Id="rId4" Type="http://schemas.openxmlformats.org/officeDocument/2006/relationships/image" Target="../media/image37.emf" /><Relationship Id="rId5" Type="http://schemas.openxmlformats.org/officeDocument/2006/relationships/image" Target="../media/image19.emf" /><Relationship Id="rId6" Type="http://schemas.openxmlformats.org/officeDocument/2006/relationships/image" Target="../media/image15.emf" /><Relationship Id="rId7" Type="http://schemas.openxmlformats.org/officeDocument/2006/relationships/image" Target="../media/image21.emf" /><Relationship Id="rId8" Type="http://schemas.openxmlformats.org/officeDocument/2006/relationships/image" Target="../media/image3.emf" /><Relationship Id="rId9" Type="http://schemas.openxmlformats.org/officeDocument/2006/relationships/image" Target="../media/image8.emf" /><Relationship Id="rId10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123825</xdr:rowOff>
    </xdr:from>
    <xdr:to>
      <xdr:col>9</xdr:col>
      <xdr:colOff>323850</xdr:colOff>
      <xdr:row>35</xdr:row>
      <xdr:rowOff>142875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45910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18</xdr:row>
      <xdr:rowOff>104775</xdr:rowOff>
    </xdr:from>
    <xdr:to>
      <xdr:col>20</xdr:col>
      <xdr:colOff>85725</xdr:colOff>
      <xdr:row>35</xdr:row>
      <xdr:rowOff>123825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2838450"/>
          <a:ext cx="45815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3" name="Da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102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8</xdr:row>
      <xdr:rowOff>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0487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5</xdr:col>
      <xdr:colOff>0</xdr:colOff>
      <xdr:row>6</xdr:row>
      <xdr:rowOff>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81025"/>
          <a:ext cx="10287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9048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7</xdr:col>
      <xdr:colOff>0</xdr:colOff>
      <xdr:row>6</xdr:row>
      <xdr:rowOff>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581025"/>
          <a:ext cx="857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7</xdr:col>
      <xdr:colOff>0</xdr:colOff>
      <xdr:row>8</xdr:row>
      <xdr:rowOff>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904875"/>
          <a:ext cx="857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10</xdr:col>
      <xdr:colOff>0</xdr:colOff>
      <xdr:row>6</xdr:row>
      <xdr:rowOff>0</xdr:rowOff>
    </xdr:to>
    <xdr:pic>
      <xdr:nvPicPr>
        <xdr:cNvPr id="9" name="OptionButton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29025" y="581025"/>
          <a:ext cx="1276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8</xdr:row>
      <xdr:rowOff>0</xdr:rowOff>
    </xdr:to>
    <xdr:pic>
      <xdr:nvPicPr>
        <xdr:cNvPr id="10" name="OptionButton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29025" y="904875"/>
          <a:ext cx="1276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0</xdr:colOff>
      <xdr:row>8</xdr:row>
      <xdr:rowOff>0</xdr:rowOff>
    </xdr:to>
    <xdr:pic>
      <xdr:nvPicPr>
        <xdr:cNvPr id="11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62275" y="5810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133350</xdr:rowOff>
    </xdr:from>
    <xdr:to>
      <xdr:col>10</xdr:col>
      <xdr:colOff>342900</xdr:colOff>
      <xdr:row>36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67025"/>
          <a:ext cx="45910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18</xdr:row>
      <xdr:rowOff>123825</xdr:rowOff>
    </xdr:from>
    <xdr:to>
      <xdr:col>20</xdr:col>
      <xdr:colOff>219075</xdr:colOff>
      <xdr:row>35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857500"/>
          <a:ext cx="45815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3" name="Optio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1025"/>
          <a:ext cx="8572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8</xdr:row>
      <xdr:rowOff>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04875"/>
          <a:ext cx="857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5</xdr:col>
      <xdr:colOff>0</xdr:colOff>
      <xdr:row>6</xdr:row>
      <xdr:rowOff>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81025"/>
          <a:ext cx="1028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904875"/>
          <a:ext cx="1028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6</xdr:row>
      <xdr:rowOff>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581025"/>
          <a:ext cx="12858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904875"/>
          <a:ext cx="1285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123825</xdr:rowOff>
    </xdr:from>
    <xdr:to>
      <xdr:col>10</xdr:col>
      <xdr:colOff>161925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6075"/>
          <a:ext cx="45815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</xdr:row>
      <xdr:rowOff>114300</xdr:rowOff>
    </xdr:from>
    <xdr:to>
      <xdr:col>20</xdr:col>
      <xdr:colOff>85725</xdr:colOff>
      <xdr:row>35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76550"/>
          <a:ext cx="45720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3" name="Optio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1025"/>
          <a:ext cx="8572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8</xdr:row>
      <xdr:rowOff>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33450"/>
          <a:ext cx="857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5</xdr:col>
      <xdr:colOff>0</xdr:colOff>
      <xdr:row>6</xdr:row>
      <xdr:rowOff>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81025"/>
          <a:ext cx="10287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933450"/>
          <a:ext cx="1028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6</xdr:row>
      <xdr:rowOff>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581025"/>
          <a:ext cx="12858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933450"/>
          <a:ext cx="1285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10</xdr:col>
      <xdr:colOff>0</xdr:colOff>
      <xdr:row>6</xdr:row>
      <xdr:rowOff>0</xdr:rowOff>
    </xdr:to>
    <xdr:pic>
      <xdr:nvPicPr>
        <xdr:cNvPr id="9" name="Option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581025"/>
          <a:ext cx="10287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8</xdr:row>
      <xdr:rowOff>0</xdr:rowOff>
    </xdr:to>
    <xdr:pic>
      <xdr:nvPicPr>
        <xdr:cNvPr id="10" name="Option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933450"/>
          <a:ext cx="1028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114300</xdr:rowOff>
    </xdr:from>
    <xdr:to>
      <xdr:col>10</xdr:col>
      <xdr:colOff>342900</xdr:colOff>
      <xdr:row>35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45910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</xdr:row>
      <xdr:rowOff>114300</xdr:rowOff>
    </xdr:from>
    <xdr:to>
      <xdr:col>20</xdr:col>
      <xdr:colOff>180975</xdr:colOff>
      <xdr:row>35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857500"/>
          <a:ext cx="45815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3" name="Optio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1025"/>
          <a:ext cx="8572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8</xdr:row>
      <xdr:rowOff>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14400"/>
          <a:ext cx="857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5</xdr:col>
      <xdr:colOff>0</xdr:colOff>
      <xdr:row>6</xdr:row>
      <xdr:rowOff>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81025"/>
          <a:ext cx="10287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914400"/>
          <a:ext cx="1028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6</xdr:row>
      <xdr:rowOff>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581025"/>
          <a:ext cx="12858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914400"/>
          <a:ext cx="1285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123825</xdr:rowOff>
    </xdr:from>
    <xdr:to>
      <xdr:col>10</xdr:col>
      <xdr:colOff>161925</xdr:colOff>
      <xdr:row>35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86075"/>
          <a:ext cx="45815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18</xdr:row>
      <xdr:rowOff>114300</xdr:rowOff>
    </xdr:from>
    <xdr:to>
      <xdr:col>20</xdr:col>
      <xdr:colOff>85725</xdr:colOff>
      <xdr:row>35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76550"/>
          <a:ext cx="45720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pic>
      <xdr:nvPicPr>
        <xdr:cNvPr id="3" name="OptionButton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581025"/>
          <a:ext cx="8572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8</xdr:row>
      <xdr:rowOff>0</xdr:rowOff>
    </xdr:to>
    <xdr:pic>
      <xdr:nvPicPr>
        <xdr:cNvPr id="4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933450"/>
          <a:ext cx="857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4</xdr:row>
      <xdr:rowOff>0</xdr:rowOff>
    </xdr:from>
    <xdr:to>
      <xdr:col>5</xdr:col>
      <xdr:colOff>0</xdr:colOff>
      <xdr:row>6</xdr:row>
      <xdr:rowOff>0</xdr:rowOff>
    </xdr:to>
    <xdr:pic>
      <xdr:nvPicPr>
        <xdr:cNvPr id="5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581025"/>
          <a:ext cx="10287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5</xdr:col>
      <xdr:colOff>0</xdr:colOff>
      <xdr:row>8</xdr:row>
      <xdr:rowOff>0</xdr:rowOff>
    </xdr:to>
    <xdr:pic>
      <xdr:nvPicPr>
        <xdr:cNvPr id="6" name="OptionButton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933450"/>
          <a:ext cx="1028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8</xdr:col>
      <xdr:colOff>0</xdr:colOff>
      <xdr:row>6</xdr:row>
      <xdr:rowOff>0</xdr:rowOff>
    </xdr:to>
    <xdr:pic>
      <xdr:nvPicPr>
        <xdr:cNvPr id="7" name="Option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05025" y="581025"/>
          <a:ext cx="12858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5</xdr:col>
      <xdr:colOff>0</xdr:colOff>
      <xdr:row>6</xdr:row>
      <xdr:rowOff>0</xdr:rowOff>
    </xdr:from>
    <xdr:to>
      <xdr:col>8</xdr:col>
      <xdr:colOff>0</xdr:colOff>
      <xdr:row>8</xdr:row>
      <xdr:rowOff>0</xdr:rowOff>
    </xdr:to>
    <xdr:pic>
      <xdr:nvPicPr>
        <xdr:cNvPr id="8" name="Option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05025" y="933450"/>
          <a:ext cx="1285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504825</xdr:colOff>
      <xdr:row>6</xdr:row>
      <xdr:rowOff>0</xdr:rowOff>
    </xdr:to>
    <xdr:pic>
      <xdr:nvPicPr>
        <xdr:cNvPr id="9" name="OptionButton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390900" y="581025"/>
          <a:ext cx="101917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10</xdr:col>
      <xdr:colOff>0</xdr:colOff>
      <xdr:row>8</xdr:row>
      <xdr:rowOff>0</xdr:rowOff>
    </xdr:to>
    <xdr:pic>
      <xdr:nvPicPr>
        <xdr:cNvPr id="10" name="OptionButton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933450"/>
          <a:ext cx="10287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S199"/>
  <sheetViews>
    <sheetView zoomScalePageLayoutView="0" workbookViewId="0" topLeftCell="A1">
      <selection activeCell="B5" sqref="B5:C6"/>
    </sheetView>
  </sheetViews>
  <sheetFormatPr defaultColWidth="5.140625" defaultRowHeight="12" customHeight="1"/>
  <cols>
    <col min="1" max="1" width="3.28125" style="2" customWidth="1"/>
    <col min="2" max="3" width="6.421875" style="2" customWidth="1"/>
    <col min="4" max="5" width="7.7109375" style="2" customWidth="1"/>
    <col min="6" max="7" width="6.421875" style="2" customWidth="1"/>
    <col min="8" max="8" width="10.00390625" style="2" customWidth="1"/>
    <col min="9" max="10" width="9.57421875" style="2" customWidth="1"/>
    <col min="11" max="11" width="5.7109375" style="2" customWidth="1"/>
    <col min="12" max="12" width="8.8515625" style="2" customWidth="1"/>
    <col min="13" max="13" width="6.28125" style="2" customWidth="1"/>
    <col min="14" max="16" width="6.421875" style="2" customWidth="1"/>
    <col min="17" max="17" width="5.00390625" style="2" customWidth="1"/>
    <col min="18" max="21" width="5.7109375" style="2" customWidth="1"/>
    <col min="22" max="16384" width="5.140625" style="2" customWidth="1"/>
  </cols>
  <sheetData>
    <row r="1" spans="1:71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ht="12" customHeight="1">
      <c r="A2" s="1"/>
      <c r="B2" s="78" t="s">
        <v>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1"/>
      <c r="R2" s="7" t="s">
        <v>30</v>
      </c>
      <c r="S2" s="7"/>
      <c r="T2" s="7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2" customHeight="1" thickBot="1">
      <c r="A3" s="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3.5" customHeight="1">
      <c r="A5" s="1"/>
      <c r="B5" s="86" t="b">
        <v>1</v>
      </c>
      <c r="C5" s="87"/>
      <c r="D5" s="86" t="b">
        <v>1</v>
      </c>
      <c r="E5" s="87"/>
      <c r="F5" s="15" t="b">
        <v>1</v>
      </c>
      <c r="G5" s="16"/>
      <c r="H5" s="90" t="b">
        <v>0</v>
      </c>
      <c r="I5" s="15" t="b">
        <v>0</v>
      </c>
      <c r="J5" s="33"/>
      <c r="K5" s="30" t="s">
        <v>2</v>
      </c>
      <c r="L5" s="30"/>
      <c r="M5" s="45" t="s">
        <v>3</v>
      </c>
      <c r="N5" s="30"/>
      <c r="O5" s="45" t="s">
        <v>0</v>
      </c>
      <c r="P5" s="53"/>
      <c r="Q5" s="1"/>
      <c r="R5" s="112" t="s">
        <v>23</v>
      </c>
      <c r="S5" s="113"/>
      <c r="T5" s="113"/>
      <c r="U5" s="1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2" customHeight="1" thickBot="1">
      <c r="A6" s="1"/>
      <c r="B6" s="88"/>
      <c r="C6" s="89"/>
      <c r="D6" s="88"/>
      <c r="E6" s="89"/>
      <c r="F6" s="17"/>
      <c r="G6" s="18"/>
      <c r="H6" s="91"/>
      <c r="I6" s="17"/>
      <c r="J6" s="34"/>
      <c r="K6" s="31"/>
      <c r="L6" s="31"/>
      <c r="M6" s="46"/>
      <c r="N6" s="31"/>
      <c r="O6" s="46"/>
      <c r="P6" s="54"/>
      <c r="Q6" s="1"/>
      <c r="R6" s="115"/>
      <c r="S6" s="116"/>
      <c r="T6" s="116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1" ht="12" customHeight="1">
      <c r="A7" s="1"/>
      <c r="B7" s="93" t="str">
        <f>IF(B5=TRUE,"day","night")</f>
        <v>day</v>
      </c>
      <c r="C7" s="94"/>
      <c r="D7" s="93" t="str">
        <f>IF(D5=TRUE,"SS","Formation")</f>
        <v>SS</v>
      </c>
      <c r="E7" s="94"/>
      <c r="F7" s="11" t="str">
        <f>IF(F5=TRUE,"Visual","AWADS")</f>
        <v>Visual</v>
      </c>
      <c r="G7" s="12"/>
      <c r="H7" s="91"/>
      <c r="I7" s="11" t="str">
        <f>IF(I5=TRUE,"no","yes")</f>
        <v>yes</v>
      </c>
      <c r="J7" s="35"/>
      <c r="K7" s="32">
        <v>800</v>
      </c>
      <c r="L7" s="32"/>
      <c r="M7" s="19">
        <v>1</v>
      </c>
      <c r="N7" s="32"/>
      <c r="O7" s="19">
        <v>125</v>
      </c>
      <c r="P7" s="20"/>
      <c r="Q7" s="1"/>
      <c r="R7" s="39"/>
      <c r="S7" s="40"/>
      <c r="T7" s="40"/>
      <c r="U7" s="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ht="12" customHeight="1" thickBot="1">
      <c r="A8" s="1"/>
      <c r="B8" s="95"/>
      <c r="C8" s="96"/>
      <c r="D8" s="95"/>
      <c r="E8" s="96"/>
      <c r="F8" s="13"/>
      <c r="G8" s="14"/>
      <c r="H8" s="92"/>
      <c r="I8" s="13"/>
      <c r="J8" s="22"/>
      <c r="K8" s="14"/>
      <c r="L8" s="14"/>
      <c r="M8" s="21"/>
      <c r="N8" s="14"/>
      <c r="O8" s="21"/>
      <c r="P8" s="22"/>
      <c r="Q8" s="1"/>
      <c r="R8" s="36" t="s">
        <v>20</v>
      </c>
      <c r="S8" s="37"/>
      <c r="T8" s="37"/>
      <c r="U8" s="3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7">
        <f>IF(B7="Night",(IF(F7="awads",0,100)),0)</f>
        <v>0</v>
      </c>
      <c r="S9" s="28"/>
      <c r="T9" s="28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ht="12" customHeight="1">
      <c r="A10" s="1"/>
      <c r="B10" s="59" t="s">
        <v>4</v>
      </c>
      <c r="C10" s="47"/>
      <c r="D10" s="47"/>
      <c r="E10" s="47"/>
      <c r="F10" s="47"/>
      <c r="G10" s="47"/>
      <c r="H10" s="47" t="s">
        <v>9</v>
      </c>
      <c r="I10" s="47"/>
      <c r="J10" s="47"/>
      <c r="K10" s="47" t="s">
        <v>27</v>
      </c>
      <c r="L10" s="47"/>
      <c r="M10" s="47"/>
      <c r="N10" s="47" t="s">
        <v>11</v>
      </c>
      <c r="O10" s="47"/>
      <c r="P10" s="51"/>
      <c r="Q10" s="1"/>
      <c r="R10" s="8"/>
      <c r="S10" s="9"/>
      <c r="T10" s="9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ht="12" customHeight="1">
      <c r="A11" s="1"/>
      <c r="B11" s="60" t="s">
        <v>5</v>
      </c>
      <c r="C11" s="48"/>
      <c r="D11" s="48"/>
      <c r="E11" s="48" t="s">
        <v>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2"/>
      <c r="Q11" s="1"/>
      <c r="R11" s="36" t="s">
        <v>3</v>
      </c>
      <c r="S11" s="37"/>
      <c r="T11" s="37"/>
      <c r="U11" s="3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ht="12" customHeight="1">
      <c r="A12" s="1"/>
      <c r="B12" s="84">
        <f>IF(H5=TRUE,800+R9+R12+R15,600+R9+R12+R15)</f>
        <v>600</v>
      </c>
      <c r="C12" s="49"/>
      <c r="D12" s="49"/>
      <c r="E12" s="49">
        <f>600+R21+R24+R27+R30</f>
        <v>600</v>
      </c>
      <c r="F12" s="49"/>
      <c r="G12" s="49"/>
      <c r="H12" s="49">
        <f>300+(0.5*(R9+R15))</f>
        <v>300</v>
      </c>
      <c r="I12" s="49"/>
      <c r="J12" s="49"/>
      <c r="K12" s="49">
        <f>(B12-H12)-200</f>
        <v>100</v>
      </c>
      <c r="L12" s="49"/>
      <c r="M12" s="49"/>
      <c r="N12" s="74">
        <f>K12/((6076.10333/10800)*$O$7)</f>
        <v>1.4219639678181708</v>
      </c>
      <c r="O12" s="74"/>
      <c r="P12" s="75"/>
      <c r="Q12" s="1"/>
      <c r="R12" s="27">
        <f>IF(I7="yes",(IF((600+R9+R15-H12)&lt;((M7-1)*75),((M7-1)*75)-(600+R9+R15-H12),0)),(M7-1)*75)</f>
        <v>0</v>
      </c>
      <c r="S12" s="28"/>
      <c r="T12" s="28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ht="12" customHeight="1" thickBot="1">
      <c r="A13" s="1"/>
      <c r="B13" s="8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6"/>
      <c r="O13" s="76"/>
      <c r="P13" s="77"/>
      <c r="Q13" s="1"/>
      <c r="R13" s="8"/>
      <c r="S13" s="9"/>
      <c r="T13" s="9"/>
      <c r="U13" s="1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 ht="12" customHeight="1" thickBo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6" t="s">
        <v>2</v>
      </c>
      <c r="S14" s="37"/>
      <c r="T14" s="37"/>
      <c r="U14" s="3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</row>
    <row r="15" spans="1:71" ht="12" customHeight="1" thickBot="1">
      <c r="A15" s="1"/>
      <c r="B15" s="61" t="s">
        <v>7</v>
      </c>
      <c r="C15" s="62"/>
      <c r="D15" s="62"/>
      <c r="E15" s="65" t="s">
        <v>12</v>
      </c>
      <c r="F15" s="66"/>
      <c r="G15" s="67"/>
      <c r="H15" s="1"/>
      <c r="I15" s="1"/>
      <c r="J15" s="1"/>
      <c r="K15" s="100" t="s">
        <v>8</v>
      </c>
      <c r="L15" s="101"/>
      <c r="M15" s="101"/>
      <c r="N15" s="106" t="s">
        <v>10</v>
      </c>
      <c r="O15" s="107"/>
      <c r="P15" s="108"/>
      <c r="Q15" s="1"/>
      <c r="R15" s="97">
        <f>(IF(K7&lt;1000,0,(ROUNDUP((K7-1000)*0.3,0))))</f>
        <v>0</v>
      </c>
      <c r="S15" s="98"/>
      <c r="T15" s="98"/>
      <c r="U15" s="9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</row>
    <row r="16" spans="1:71" ht="12" customHeight="1" thickBot="1">
      <c r="A16" s="1"/>
      <c r="B16" s="63"/>
      <c r="C16" s="64"/>
      <c r="D16" s="64"/>
      <c r="E16" s="68"/>
      <c r="F16" s="69"/>
      <c r="G16" s="70"/>
      <c r="H16" s="1"/>
      <c r="I16" s="1"/>
      <c r="J16" s="1"/>
      <c r="K16" s="102"/>
      <c r="L16" s="103"/>
      <c r="M16" s="103"/>
      <c r="N16" s="109"/>
      <c r="O16" s="110"/>
      <c r="P16" s="1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</row>
    <row r="17" spans="1:71" ht="12" customHeight="1">
      <c r="A17" s="1"/>
      <c r="B17" s="55">
        <f>ROUNDUP(SQRT((B12-H12)*(B12-H12)+(E12/2)*(E12/2)),0)</f>
        <v>425</v>
      </c>
      <c r="C17" s="56"/>
      <c r="D17" s="56"/>
      <c r="E17" s="68"/>
      <c r="F17" s="69"/>
      <c r="G17" s="70"/>
      <c r="H17" s="1"/>
      <c r="I17" s="1"/>
      <c r="J17" s="1"/>
      <c r="K17" s="104">
        <f>ROUNDUP(IF(((B12/2)-H12)&lt;0,B17,SQRT((B12/2)*(B12/2)+(E12/2)*(E12/2))),0)</f>
        <v>425</v>
      </c>
      <c r="L17" s="23"/>
      <c r="M17" s="23"/>
      <c r="N17" s="23">
        <f>IF(((B12/2)-H12)&lt;0,0,((B12/2)-H12))</f>
        <v>0</v>
      </c>
      <c r="O17" s="23"/>
      <c r="P17" s="24"/>
      <c r="Q17" s="1"/>
      <c r="R17" s="112" t="s">
        <v>24</v>
      </c>
      <c r="S17" s="113"/>
      <c r="T17" s="113"/>
      <c r="U17" s="1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</row>
    <row r="18" spans="1:71" ht="12" customHeight="1" thickBot="1">
      <c r="A18" s="1"/>
      <c r="B18" s="57"/>
      <c r="C18" s="58"/>
      <c r="D18" s="58"/>
      <c r="E18" s="71"/>
      <c r="F18" s="72"/>
      <c r="G18" s="73"/>
      <c r="H18" s="1"/>
      <c r="I18" s="1"/>
      <c r="J18" s="1"/>
      <c r="K18" s="105"/>
      <c r="L18" s="25"/>
      <c r="M18" s="25"/>
      <c r="N18" s="25"/>
      <c r="O18" s="25"/>
      <c r="P18" s="26"/>
      <c r="Q18" s="1"/>
      <c r="R18" s="115"/>
      <c r="S18" s="116"/>
      <c r="T18" s="116"/>
      <c r="U18" s="11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</row>
    <row r="19" spans="1:71" ht="12" customHeight="1">
      <c r="A19" s="1"/>
      <c r="B19" s="4"/>
      <c r="C19" s="4"/>
      <c r="D19" s="4"/>
      <c r="E19" s="3"/>
      <c r="F19" s="3"/>
      <c r="G19" s="3"/>
      <c r="H19" s="3"/>
      <c r="I19" s="3"/>
      <c r="J19" s="3"/>
      <c r="K19" s="4"/>
      <c r="L19" s="4"/>
      <c r="M19" s="4"/>
      <c r="N19" s="4"/>
      <c r="O19" s="4"/>
      <c r="P19" s="4"/>
      <c r="Q19" s="3"/>
      <c r="R19" s="42"/>
      <c r="S19" s="43"/>
      <c r="T19" s="43"/>
      <c r="U19" s="4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</row>
    <row r="20" spans="1:71" ht="12" customHeight="1">
      <c r="A20" s="1"/>
      <c r="B20" s="5"/>
      <c r="C20" s="5"/>
      <c r="D20" s="5"/>
      <c r="E20" s="5"/>
      <c r="F20" s="5"/>
      <c r="G20" s="5"/>
      <c r="H20" s="1"/>
      <c r="I20" s="1"/>
      <c r="J20" s="1"/>
      <c r="K20" s="5"/>
      <c r="L20" s="5"/>
      <c r="M20" s="5"/>
      <c r="N20" s="5"/>
      <c r="O20" s="6">
        <f>R9+R12+R15</f>
        <v>0</v>
      </c>
      <c r="P20" s="6">
        <f>R21+R24+R27+R30</f>
        <v>0</v>
      </c>
      <c r="Q20" s="1"/>
      <c r="R20" s="36" t="s">
        <v>2</v>
      </c>
      <c r="S20" s="37"/>
      <c r="T20" s="37"/>
      <c r="U20" s="3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</row>
    <row r="21" spans="1:71" ht="12" customHeight="1">
      <c r="A21" s="1"/>
      <c r="B21" s="5"/>
      <c r="C21" s="5"/>
      <c r="D21" s="5"/>
      <c r="E21" s="5"/>
      <c r="F21" s="5"/>
      <c r="G21" s="5"/>
      <c r="H21" s="1"/>
      <c r="I21" s="1"/>
      <c r="J21" s="1"/>
      <c r="K21" s="5"/>
      <c r="L21" s="5"/>
      <c r="M21" s="5"/>
      <c r="N21" s="5"/>
      <c r="O21" s="5"/>
      <c r="P21" s="5"/>
      <c r="Q21" s="1"/>
      <c r="R21" s="27">
        <f>(IF(K7&lt;1000,0,(ROUNDUP((K7-1000)*0.3,0))))</f>
        <v>0</v>
      </c>
      <c r="S21" s="28"/>
      <c r="T21" s="28"/>
      <c r="U21" s="2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</row>
    <row r="22" spans="1:71" ht="12" customHeight="1">
      <c r="A22" s="1"/>
      <c r="B22" s="5"/>
      <c r="C22" s="5"/>
      <c r="D22" s="5"/>
      <c r="E22" s="5"/>
      <c r="F22" s="5"/>
      <c r="G22" s="5"/>
      <c r="H22" s="1"/>
      <c r="I22" s="1"/>
      <c r="J22" s="1"/>
      <c r="K22" s="5"/>
      <c r="L22" s="5"/>
      <c r="M22" s="5"/>
      <c r="N22" s="5"/>
      <c r="O22" s="5"/>
      <c r="P22" s="5"/>
      <c r="Q22" s="1"/>
      <c r="R22" s="8"/>
      <c r="S22" s="9"/>
      <c r="T22" s="9"/>
      <c r="U22" s="1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</row>
    <row r="23" spans="1:71" ht="12" customHeight="1">
      <c r="A23" s="1"/>
      <c r="B23" s="5"/>
      <c r="C23" s="5"/>
      <c r="D23" s="5"/>
      <c r="E23" s="5"/>
      <c r="F23" s="5"/>
      <c r="G23" s="5"/>
      <c r="H23" s="1"/>
      <c r="I23" s="1"/>
      <c r="J23" s="1"/>
      <c r="K23" s="5"/>
      <c r="L23" s="5"/>
      <c r="M23" s="5"/>
      <c r="N23" s="5"/>
      <c r="O23" s="5"/>
      <c r="P23" s="5"/>
      <c r="Q23" s="1"/>
      <c r="R23" s="36" t="s">
        <v>20</v>
      </c>
      <c r="S23" s="37"/>
      <c r="T23" s="37"/>
      <c r="U23" s="3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</row>
    <row r="24" spans="1:71" ht="12" customHeight="1">
      <c r="A24" s="1"/>
      <c r="B24" s="5"/>
      <c r="C24" s="5"/>
      <c r="D24" s="5"/>
      <c r="E24" s="5"/>
      <c r="F24" s="5"/>
      <c r="G24" s="5"/>
      <c r="H24" s="1"/>
      <c r="I24" s="1"/>
      <c r="J24" s="1"/>
      <c r="K24" s="5"/>
      <c r="L24" s="5"/>
      <c r="M24" s="5"/>
      <c r="N24" s="5"/>
      <c r="O24" s="5"/>
      <c r="P24" s="5"/>
      <c r="Q24" s="1"/>
      <c r="R24" s="27">
        <f>IF(B7="Night",(IF(F7="awads",0,100)),0)</f>
        <v>0</v>
      </c>
      <c r="S24" s="28"/>
      <c r="T24" s="28"/>
      <c r="U24" s="2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</row>
    <row r="25" spans="1:71" ht="12" customHeight="1">
      <c r="A25" s="1"/>
      <c r="B25" s="5"/>
      <c r="C25" s="5"/>
      <c r="D25" s="5"/>
      <c r="E25" s="5"/>
      <c r="F25" s="5"/>
      <c r="G25" s="5"/>
      <c r="H25" s="1"/>
      <c r="I25" s="1"/>
      <c r="J25" s="1"/>
      <c r="K25" s="5"/>
      <c r="L25" s="5"/>
      <c r="M25" s="5"/>
      <c r="N25" s="5"/>
      <c r="O25" s="5"/>
      <c r="P25" s="5"/>
      <c r="Q25" s="1"/>
      <c r="R25" s="8"/>
      <c r="S25" s="9"/>
      <c r="T25" s="9"/>
      <c r="U25" s="1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</row>
    <row r="26" spans="1:71" ht="12" customHeight="1">
      <c r="A26" s="1"/>
      <c r="B26" s="5"/>
      <c r="C26" s="5"/>
      <c r="D26" s="5"/>
      <c r="E26" s="5"/>
      <c r="F26" s="5"/>
      <c r="G26" s="5"/>
      <c r="H26" s="1"/>
      <c r="I26" s="1"/>
      <c r="J26" s="1"/>
      <c r="K26" s="5"/>
      <c r="L26" s="5"/>
      <c r="M26" s="5"/>
      <c r="N26" s="5"/>
      <c r="O26" s="5"/>
      <c r="P26" s="5"/>
      <c r="Q26" s="1"/>
      <c r="R26" s="36" t="s">
        <v>21</v>
      </c>
      <c r="S26" s="37"/>
      <c r="T26" s="37"/>
      <c r="U26" s="3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</row>
    <row r="27" spans="1:71" ht="12" customHeight="1">
      <c r="A27" s="1"/>
      <c r="B27" s="5"/>
      <c r="C27" s="5"/>
      <c r="D27" s="5"/>
      <c r="E27" s="5"/>
      <c r="F27" s="5"/>
      <c r="G27" s="5"/>
      <c r="H27" s="1"/>
      <c r="I27" s="1"/>
      <c r="J27" s="1"/>
      <c r="K27" s="5"/>
      <c r="L27" s="5"/>
      <c r="M27" s="5"/>
      <c r="N27" s="5"/>
      <c r="O27" s="5"/>
      <c r="P27" s="5"/>
      <c r="Q27" s="1"/>
      <c r="R27" s="27">
        <f>IF(D7="Formation",(IF(F7="awads",0,100)),0)</f>
        <v>0</v>
      </c>
      <c r="S27" s="28"/>
      <c r="T27" s="28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ht="12" customHeight="1">
      <c r="A28" s="1"/>
      <c r="B28" s="5"/>
      <c r="C28" s="5"/>
      <c r="D28" s="5"/>
      <c r="E28" s="5"/>
      <c r="F28" s="5"/>
      <c r="G28" s="5"/>
      <c r="H28" s="1"/>
      <c r="I28" s="1"/>
      <c r="J28" s="1"/>
      <c r="K28" s="5"/>
      <c r="L28" s="5"/>
      <c r="M28" s="5"/>
      <c r="N28" s="5"/>
      <c r="O28" s="5"/>
      <c r="P28" s="5"/>
      <c r="Q28" s="1"/>
      <c r="R28" s="8"/>
      <c r="S28" s="9"/>
      <c r="T28" s="9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</row>
    <row r="29" spans="1:71" ht="12" customHeight="1">
      <c r="A29" s="1"/>
      <c r="B29" s="5"/>
      <c r="C29" s="5"/>
      <c r="D29" s="5"/>
      <c r="E29" s="5"/>
      <c r="F29" s="5"/>
      <c r="G29" s="5"/>
      <c r="H29" s="1"/>
      <c r="I29" s="1"/>
      <c r="J29" s="1"/>
      <c r="K29" s="5"/>
      <c r="L29" s="5"/>
      <c r="M29" s="5"/>
      <c r="N29" s="5"/>
      <c r="O29" s="5"/>
      <c r="P29" s="5"/>
      <c r="Q29" s="1"/>
      <c r="R29" s="36" t="s">
        <v>22</v>
      </c>
      <c r="S29" s="37"/>
      <c r="T29" s="37"/>
      <c r="U29" s="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</row>
    <row r="30" spans="1:71" ht="12" customHeight="1" thickBot="1">
      <c r="A30" s="1"/>
      <c r="B30" s="5"/>
      <c r="C30" s="5"/>
      <c r="D30" s="5"/>
      <c r="E30" s="5"/>
      <c r="F30" s="5"/>
      <c r="G30" s="5"/>
      <c r="H30" s="1"/>
      <c r="I30" s="1"/>
      <c r="J30" s="1"/>
      <c r="K30" s="5"/>
      <c r="L30" s="5"/>
      <c r="M30" s="5"/>
      <c r="N30" s="5"/>
      <c r="O30" s="5"/>
      <c r="P30" s="5"/>
      <c r="Q30" s="1"/>
      <c r="R30" s="97">
        <f>IF(F7="awads",(IF(D7="formation",400,0)),0)</f>
        <v>0</v>
      </c>
      <c r="S30" s="98"/>
      <c r="T30" s="98"/>
      <c r="U30" s="9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2" customHeight="1">
      <c r="A31" s="1"/>
      <c r="B31" s="5"/>
      <c r="C31" s="5"/>
      <c r="D31" s="5"/>
      <c r="E31" s="5"/>
      <c r="F31" s="5"/>
      <c r="G31" s="5"/>
      <c r="H31" s="1"/>
      <c r="I31" s="1"/>
      <c r="J31" s="1"/>
      <c r="K31" s="5"/>
      <c r="L31" s="5"/>
      <c r="M31" s="5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2" customHeight="1">
      <c r="A32" s="1"/>
      <c r="B32" s="5"/>
      <c r="C32" s="5"/>
      <c r="D32" s="5"/>
      <c r="E32" s="5"/>
      <c r="F32" s="5"/>
      <c r="G32" s="5"/>
      <c r="H32" s="1"/>
      <c r="I32" s="1"/>
      <c r="J32" s="1"/>
      <c r="K32" s="5"/>
      <c r="L32" s="5"/>
      <c r="M32" s="5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</row>
    <row r="33" spans="1:71" ht="12" customHeight="1">
      <c r="A33" s="1"/>
      <c r="B33" s="5"/>
      <c r="C33" s="5"/>
      <c r="D33" s="5"/>
      <c r="E33" s="5"/>
      <c r="F33" s="5"/>
      <c r="G33" s="5"/>
      <c r="H33" s="1"/>
      <c r="I33" s="1"/>
      <c r="J33" s="1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  <row r="59" spans="1:71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</row>
    <row r="60" spans="1:71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</row>
    <row r="61" spans="1:7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</row>
    <row r="62" spans="1:7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  <row r="63" spans="1:7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</row>
    <row r="64" spans="1:7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</row>
    <row r="65" spans="1:7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</row>
    <row r="66" spans="1:71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</row>
    <row r="67" spans="1:7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</row>
    <row r="68" spans="1:7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</row>
    <row r="69" spans="1:71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</row>
    <row r="70" spans="1:7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</row>
    <row r="71" spans="1:7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</row>
    <row r="72" spans="1:71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</row>
    <row r="73" spans="1:71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</row>
    <row r="74" spans="1:71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</row>
    <row r="77" spans="1:71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</row>
    <row r="78" spans="1:71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</row>
    <row r="79" spans="1:71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</row>
    <row r="80" spans="1:7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</row>
    <row r="81" spans="1:71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</row>
    <row r="82" spans="1:71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</row>
    <row r="83" spans="1:7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</row>
    <row r="84" spans="1:7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</row>
    <row r="85" spans="1:7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</row>
    <row r="86" spans="1:7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</row>
    <row r="87" spans="1:7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</row>
    <row r="88" spans="1:7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</row>
    <row r="89" spans="1:71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</row>
    <row r="90" spans="1:71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</row>
    <row r="91" spans="1:7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</row>
    <row r="92" spans="1:71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</row>
    <row r="93" spans="1:71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</row>
    <row r="94" spans="1:71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</row>
    <row r="95" spans="1:7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</row>
    <row r="96" spans="1:7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</row>
    <row r="97" spans="1:7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</row>
    <row r="98" spans="1:7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</row>
    <row r="99" spans="1:71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</row>
    <row r="100" spans="1:71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</row>
    <row r="101" spans="1:71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</row>
    <row r="102" spans="1:71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</row>
    <row r="103" spans="1:71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</row>
    <row r="104" spans="1:71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</row>
    <row r="105" spans="1:71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</row>
    <row r="106" spans="1:71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  <row r="107" spans="1:71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</row>
    <row r="108" spans="1:71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</row>
    <row r="109" spans="1:71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</row>
    <row r="110" spans="1:71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</row>
    <row r="111" spans="1:71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</row>
    <row r="112" spans="1:71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</row>
    <row r="113" spans="1:71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</row>
    <row r="114" spans="1:71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</row>
    <row r="115" spans="1:71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</row>
    <row r="116" spans="1:71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</row>
    <row r="117" spans="1:71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</row>
    <row r="118" spans="1:71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</row>
    <row r="119" spans="1:71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</row>
    <row r="120" spans="1:71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</row>
    <row r="121" spans="1:71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</row>
    <row r="122" spans="1:71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</row>
    <row r="123" spans="1:71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</row>
    <row r="124" spans="1:71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</row>
    <row r="125" spans="1:71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</row>
    <row r="126" spans="1:71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</row>
    <row r="127" spans="1:71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</row>
    <row r="128" spans="1:71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</row>
    <row r="129" spans="1:71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</row>
    <row r="130" spans="1:71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</row>
    <row r="131" spans="1:71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</row>
    <row r="132" spans="1:71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</row>
    <row r="133" spans="1:71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</row>
    <row r="134" spans="1:71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</row>
    <row r="135" spans="1:71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</row>
    <row r="136" spans="1:71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</row>
    <row r="137" spans="1:71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</row>
    <row r="138" spans="1:71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</row>
    <row r="139" spans="1:71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</row>
    <row r="140" spans="1:71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</row>
    <row r="141" spans="1:71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</row>
    <row r="142" spans="1:71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</row>
    <row r="143" spans="1:71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</row>
    <row r="144" spans="1:71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</row>
    <row r="145" spans="1:71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</row>
    <row r="146" spans="1:71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</row>
    <row r="147" spans="1:71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</row>
    <row r="148" spans="1:71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</row>
    <row r="149" spans="1:71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</row>
    <row r="150" spans="1:71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</row>
    <row r="151" spans="1:7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</row>
    <row r="152" spans="1:7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</row>
    <row r="153" spans="1:7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</row>
    <row r="154" spans="1:71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</row>
    <row r="155" spans="1:71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</row>
    <row r="156" spans="1:71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</row>
    <row r="157" spans="1:71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</row>
    <row r="158" spans="1:71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</row>
    <row r="159" spans="1:71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</row>
    <row r="160" spans="1:71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</row>
    <row r="161" spans="1:71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</row>
    <row r="162" spans="1:71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</row>
    <row r="163" spans="1:71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</row>
    <row r="164" spans="1:71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</row>
    <row r="165" spans="1:71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</row>
    <row r="166" spans="1:71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</row>
    <row r="167" spans="1:71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</row>
    <row r="168" spans="1:71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</row>
    <row r="169" spans="1:71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</row>
    <row r="170" spans="1:71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</row>
    <row r="171" spans="1:71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</row>
    <row r="172" spans="1:71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</row>
    <row r="173" spans="1:71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</row>
    <row r="174" spans="1:71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</row>
    <row r="175" spans="1:71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</row>
    <row r="176" spans="1:71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</row>
    <row r="177" spans="1:71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</row>
    <row r="178" spans="1:71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</row>
    <row r="179" spans="1:71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</row>
    <row r="180" spans="1:71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</row>
    <row r="181" spans="1:71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</row>
    <row r="182" spans="1:71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</row>
    <row r="183" spans="1:71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</row>
    <row r="184" spans="1:71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</row>
    <row r="185" spans="1:71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</row>
    <row r="186" spans="1:71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</row>
    <row r="187" spans="1:71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</row>
    <row r="188" spans="1:71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</row>
    <row r="189" spans="1:71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</row>
    <row r="190" spans="1:71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</row>
    <row r="191" spans="1:71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</row>
    <row r="192" spans="1:71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</row>
    <row r="193" spans="1:71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</row>
    <row r="194" spans="1:71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</row>
    <row r="195" spans="1:71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</row>
    <row r="196" spans="1:71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</row>
    <row r="197" spans="1:71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</row>
    <row r="198" spans="1:71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</row>
    <row r="199" spans="1:71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</row>
  </sheetData>
  <sheetProtection password="DFF9" sheet="1" objects="1" selectLockedCells="1"/>
  <mergeCells count="58">
    <mergeCell ref="R5:U6"/>
    <mergeCell ref="R8:U8"/>
    <mergeCell ref="R9:U9"/>
    <mergeCell ref="R15:U15"/>
    <mergeCell ref="R14:U14"/>
    <mergeCell ref="R11:U11"/>
    <mergeCell ref="R12:U12"/>
    <mergeCell ref="R10:U10"/>
    <mergeCell ref="R13:U13"/>
    <mergeCell ref="R30:U30"/>
    <mergeCell ref="R26:U26"/>
    <mergeCell ref="R29:U29"/>
    <mergeCell ref="R23:U23"/>
    <mergeCell ref="R28:U28"/>
    <mergeCell ref="K15:M16"/>
    <mergeCell ref="K17:M18"/>
    <mergeCell ref="N15:P16"/>
    <mergeCell ref="R17:U18"/>
    <mergeCell ref="R22:U22"/>
    <mergeCell ref="B2:P3"/>
    <mergeCell ref="B12:D13"/>
    <mergeCell ref="E12:G13"/>
    <mergeCell ref="H12:J13"/>
    <mergeCell ref="H10:J11"/>
    <mergeCell ref="D5:E6"/>
    <mergeCell ref="H5:H8"/>
    <mergeCell ref="D7:E8"/>
    <mergeCell ref="B5:C6"/>
    <mergeCell ref="B7:C8"/>
    <mergeCell ref="B17:D18"/>
    <mergeCell ref="B10:G10"/>
    <mergeCell ref="E11:G11"/>
    <mergeCell ref="B11:D11"/>
    <mergeCell ref="B15:D16"/>
    <mergeCell ref="E15:G18"/>
    <mergeCell ref="M5:N6"/>
    <mergeCell ref="M7:N8"/>
    <mergeCell ref="K10:M11"/>
    <mergeCell ref="K12:M13"/>
    <mergeCell ref="N10:P11"/>
    <mergeCell ref="O5:P6"/>
    <mergeCell ref="N12:P13"/>
    <mergeCell ref="I7:J8"/>
    <mergeCell ref="R27:U27"/>
    <mergeCell ref="R20:U20"/>
    <mergeCell ref="R21:U21"/>
    <mergeCell ref="R7:U7"/>
    <mergeCell ref="R19:U19"/>
    <mergeCell ref="R2:W2"/>
    <mergeCell ref="R25:U25"/>
    <mergeCell ref="F7:G8"/>
    <mergeCell ref="F5:G6"/>
    <mergeCell ref="O7:P8"/>
    <mergeCell ref="N17:P18"/>
    <mergeCell ref="R24:U24"/>
    <mergeCell ref="K5:L6"/>
    <mergeCell ref="K7:L8"/>
    <mergeCell ref="I5:J6"/>
  </mergeCells>
  <conditionalFormatting sqref="N12:P13">
    <cfRule type="cellIs" priority="1" dxfId="4" operator="lessThan" stopIfTrue="1">
      <formula>3</formula>
    </cfRule>
  </conditionalFormatting>
  <conditionalFormatting sqref="N10:P11">
    <cfRule type="expression" priority="2" dxfId="4" stopIfTrue="1">
      <formula>$N$12&lt;3</formula>
    </cfRule>
  </conditionalFormatting>
  <conditionalFormatting sqref="R9:U9 R12:U12 R15:U15 R21:U21 R24:U24 R27:U27 R30:U30">
    <cfRule type="cellIs" priority="3" dxfId="0" operator="greaterThan" stopIfTrue="1">
      <formula>0</formula>
    </cfRule>
  </conditionalFormatting>
  <conditionalFormatting sqref="R8:U8 R11:U11 R14:U14 R20:U20 R23:U23 R26:U26 R29:U29">
    <cfRule type="expression" priority="4" dxfId="0" stopIfTrue="1">
      <formula>R9&gt;0</formula>
    </cfRule>
  </conditionalFormatting>
  <conditionalFormatting sqref="R5:U6">
    <cfRule type="expression" priority="5" dxfId="0" stopIfTrue="1">
      <formula>$O$20&gt;0</formula>
    </cfRule>
  </conditionalFormatting>
  <conditionalFormatting sqref="R17:U18">
    <cfRule type="expression" priority="6" dxfId="0" stopIfTrue="1">
      <formula>$P$20&gt;0</formula>
    </cfRule>
  </conditionalFormatting>
  <printOptions/>
  <pageMargins left="0.5" right="0.5" top="1" bottom="1" header="0.5" footer="0.5"/>
  <pageSetup fitToHeight="1" fitToWidth="1" horizontalDpi="400" verticalDpi="4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H207"/>
  <sheetViews>
    <sheetView zoomScalePageLayoutView="0" workbookViewId="0" topLeftCell="A1">
      <selection activeCell="B5" sqref="B5:C6"/>
    </sheetView>
  </sheetViews>
  <sheetFormatPr defaultColWidth="5.140625" defaultRowHeight="12" customHeight="1"/>
  <cols>
    <col min="1" max="1" width="3.28125" style="2" customWidth="1"/>
    <col min="2" max="3" width="6.421875" style="2" customWidth="1"/>
    <col min="4" max="5" width="7.7109375" style="2" customWidth="1"/>
    <col min="6" max="11" width="6.421875" style="2" customWidth="1"/>
    <col min="12" max="12" width="8.8515625" style="2" customWidth="1"/>
    <col min="13" max="13" width="6.28125" style="2" customWidth="1"/>
    <col min="14" max="16" width="6.421875" style="2" customWidth="1"/>
    <col min="17" max="17" width="5.00390625" style="2" customWidth="1"/>
    <col min="18" max="21" width="5.7109375" style="2" customWidth="1"/>
    <col min="22" max="16384" width="5.140625" style="2" customWidth="1"/>
  </cols>
  <sheetData>
    <row r="1" spans="1:86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2" customHeight="1">
      <c r="A2" s="1"/>
      <c r="B2" s="78" t="s">
        <v>16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1"/>
      <c r="R2" s="7" t="s">
        <v>30</v>
      </c>
      <c r="S2" s="7"/>
      <c r="T2" s="7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ht="12" customHeight="1" thickBot="1">
      <c r="A3" s="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13.5" customHeight="1">
      <c r="A5" s="1"/>
      <c r="B5" s="86" t="b">
        <v>0</v>
      </c>
      <c r="C5" s="87"/>
      <c r="D5" s="86" t="b">
        <v>1</v>
      </c>
      <c r="E5" s="87"/>
      <c r="F5" s="15" t="b">
        <v>1</v>
      </c>
      <c r="G5" s="16"/>
      <c r="H5" s="33"/>
      <c r="I5" s="30" t="s">
        <v>2</v>
      </c>
      <c r="J5" s="30"/>
      <c r="K5" s="45" t="s">
        <v>17</v>
      </c>
      <c r="L5" s="30"/>
      <c r="M5" s="120"/>
      <c r="N5" s="45" t="s">
        <v>0</v>
      </c>
      <c r="O5" s="30"/>
      <c r="P5" s="53"/>
      <c r="Q5" s="1"/>
      <c r="R5" s="112" t="s">
        <v>23</v>
      </c>
      <c r="S5" s="113"/>
      <c r="T5" s="113"/>
      <c r="U5" s="1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2" customHeight="1" thickBot="1">
      <c r="A6" s="1"/>
      <c r="B6" s="88"/>
      <c r="C6" s="89"/>
      <c r="D6" s="88"/>
      <c r="E6" s="89"/>
      <c r="F6" s="17"/>
      <c r="G6" s="18"/>
      <c r="H6" s="34"/>
      <c r="I6" s="31"/>
      <c r="J6" s="31"/>
      <c r="K6" s="46"/>
      <c r="L6" s="31"/>
      <c r="M6" s="121"/>
      <c r="N6" s="46"/>
      <c r="O6" s="31"/>
      <c r="P6" s="54"/>
      <c r="Q6" s="1"/>
      <c r="R6" s="115"/>
      <c r="S6" s="116"/>
      <c r="T6" s="116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12" customHeight="1">
      <c r="A7" s="1"/>
      <c r="B7" s="93" t="str">
        <f>IF(B5=TRUE,"day","night")</f>
        <v>night</v>
      </c>
      <c r="C7" s="94"/>
      <c r="D7" s="93" t="str">
        <f>IF(D5=TRUE,"SS","Formation")</f>
        <v>SS</v>
      </c>
      <c r="E7" s="94"/>
      <c r="F7" s="11" t="str">
        <f>IF(F5=TRUE,"Visual","AWADS")</f>
        <v>Visual</v>
      </c>
      <c r="G7" s="12"/>
      <c r="H7" s="35"/>
      <c r="I7" s="118">
        <v>700</v>
      </c>
      <c r="J7" s="118"/>
      <c r="K7" s="122">
        <v>1</v>
      </c>
      <c r="L7" s="118"/>
      <c r="M7" s="123"/>
      <c r="N7" s="19">
        <v>120</v>
      </c>
      <c r="O7" s="32"/>
      <c r="P7" s="20"/>
      <c r="Q7" s="1"/>
      <c r="R7" s="39"/>
      <c r="S7" s="40"/>
      <c r="T7" s="40"/>
      <c r="U7" s="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" customHeight="1" thickBot="1">
      <c r="A8" s="1"/>
      <c r="B8" s="95"/>
      <c r="C8" s="96"/>
      <c r="D8" s="95"/>
      <c r="E8" s="96"/>
      <c r="F8" s="13"/>
      <c r="G8" s="14"/>
      <c r="H8" s="22"/>
      <c r="I8" s="119"/>
      <c r="J8" s="119"/>
      <c r="K8" s="124"/>
      <c r="L8" s="119"/>
      <c r="M8" s="125"/>
      <c r="N8" s="21"/>
      <c r="O8" s="14"/>
      <c r="P8" s="22"/>
      <c r="Q8" s="1"/>
      <c r="R8" s="36" t="str">
        <f>B7</f>
        <v>night</v>
      </c>
      <c r="S8" s="37"/>
      <c r="T8" s="37"/>
      <c r="U8" s="3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7">
        <f>IF(R8="Night",(IF(F7="awads",0,100)),0)</f>
        <v>100</v>
      </c>
      <c r="S9" s="28"/>
      <c r="T9" s="28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2" customHeight="1">
      <c r="A10" s="1"/>
      <c r="B10" s="59" t="s">
        <v>4</v>
      </c>
      <c r="C10" s="47"/>
      <c r="D10" s="47"/>
      <c r="E10" s="47"/>
      <c r="F10" s="47"/>
      <c r="G10" s="47"/>
      <c r="H10" s="47" t="s">
        <v>9</v>
      </c>
      <c r="I10" s="47"/>
      <c r="J10" s="47"/>
      <c r="K10" s="47" t="s">
        <v>15</v>
      </c>
      <c r="L10" s="47"/>
      <c r="M10" s="47"/>
      <c r="N10" s="47" t="s">
        <v>11</v>
      </c>
      <c r="O10" s="47"/>
      <c r="P10" s="51"/>
      <c r="Q10" s="1"/>
      <c r="R10" s="8"/>
      <c r="S10" s="9"/>
      <c r="T10" s="9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12" customHeight="1">
      <c r="A11" s="1"/>
      <c r="B11" s="60" t="s">
        <v>5</v>
      </c>
      <c r="C11" s="48"/>
      <c r="D11" s="48"/>
      <c r="E11" s="48" t="s">
        <v>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2"/>
      <c r="Q11" s="1"/>
      <c r="R11" s="36" t="str">
        <f>K5</f>
        <v>Number of Platforms</v>
      </c>
      <c r="S11" s="37"/>
      <c r="T11" s="37"/>
      <c r="U11" s="3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ht="12" customHeight="1">
      <c r="A12" s="1"/>
      <c r="B12" s="84">
        <f>1000+R15+R12+R9</f>
        <v>1100</v>
      </c>
      <c r="C12" s="49"/>
      <c r="D12" s="49"/>
      <c r="E12" s="49">
        <f>600+R21+R24+R27+R30</f>
        <v>700</v>
      </c>
      <c r="F12" s="49"/>
      <c r="G12" s="49"/>
      <c r="H12" s="49">
        <f>500+(0.5*(R9+R15))</f>
        <v>550</v>
      </c>
      <c r="I12" s="49"/>
      <c r="J12" s="49"/>
      <c r="K12" s="49">
        <f>(B12-H12)</f>
        <v>550</v>
      </c>
      <c r="L12" s="49"/>
      <c r="M12" s="49"/>
      <c r="N12" s="74">
        <f>K12/((6076.10333/10800)*$N$7)</f>
        <v>8.146668565624937</v>
      </c>
      <c r="O12" s="74"/>
      <c r="P12" s="75"/>
      <c r="Q12" s="1"/>
      <c r="R12" s="27">
        <f>(K7-1)*400</f>
        <v>0</v>
      </c>
      <c r="S12" s="28"/>
      <c r="T12" s="28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12" customHeight="1" thickBot="1">
      <c r="A13" s="1"/>
      <c r="B13" s="8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6"/>
      <c r="O13" s="76"/>
      <c r="P13" s="77"/>
      <c r="Q13" s="1"/>
      <c r="R13" s="8"/>
      <c r="S13" s="9"/>
      <c r="T13" s="9"/>
      <c r="U13" s="1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2" customHeight="1" thickBo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6" t="s">
        <v>2</v>
      </c>
      <c r="S14" s="37"/>
      <c r="T14" s="37"/>
      <c r="U14" s="3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12" customHeight="1" thickBot="1">
      <c r="A15" s="1"/>
      <c r="B15" s="61" t="s">
        <v>7</v>
      </c>
      <c r="C15" s="62"/>
      <c r="D15" s="62"/>
      <c r="E15" s="65" t="s">
        <v>12</v>
      </c>
      <c r="F15" s="66"/>
      <c r="G15" s="67"/>
      <c r="H15" s="1"/>
      <c r="I15" s="1"/>
      <c r="J15" s="1"/>
      <c r="K15" s="100" t="s">
        <v>8</v>
      </c>
      <c r="L15" s="101"/>
      <c r="M15" s="101"/>
      <c r="N15" s="106" t="s">
        <v>10</v>
      </c>
      <c r="O15" s="107"/>
      <c r="P15" s="108"/>
      <c r="Q15" s="1"/>
      <c r="R15" s="97">
        <f>(IF(I7&lt;1100,0,(ROUNDUP((I7-1100)*0.3,0))))</f>
        <v>0</v>
      </c>
      <c r="S15" s="98"/>
      <c r="T15" s="98"/>
      <c r="U15" s="9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12" customHeight="1" thickBot="1">
      <c r="A16" s="1"/>
      <c r="B16" s="63"/>
      <c r="C16" s="64"/>
      <c r="D16" s="64"/>
      <c r="E16" s="68"/>
      <c r="F16" s="69"/>
      <c r="G16" s="70"/>
      <c r="H16" s="1"/>
      <c r="I16" s="1"/>
      <c r="J16" s="1"/>
      <c r="K16" s="102"/>
      <c r="L16" s="103"/>
      <c r="M16" s="103"/>
      <c r="N16" s="109"/>
      <c r="O16" s="110"/>
      <c r="P16" s="1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12" customHeight="1">
      <c r="A17" s="1"/>
      <c r="B17" s="55">
        <f>ROUNDUP(SQRT((B12-H12)*(B12-H12)+(E12/2)*(E12/2)),0)</f>
        <v>652</v>
      </c>
      <c r="C17" s="56"/>
      <c r="D17" s="56"/>
      <c r="E17" s="68"/>
      <c r="F17" s="69"/>
      <c r="G17" s="70"/>
      <c r="H17" s="1"/>
      <c r="I17" s="1"/>
      <c r="J17" s="1"/>
      <c r="K17" s="104">
        <f>ROUNDUP(IF(((B12/2)-H12)&lt;0,B17,SQRT((B12/2)*(B12/2)+(E12/2)*(E12/2))),0)</f>
        <v>652</v>
      </c>
      <c r="L17" s="23"/>
      <c r="M17" s="23"/>
      <c r="N17" s="23">
        <f>IF(((B12/2)-H12)&lt;0,0,((B12/2)-H12))</f>
        <v>0</v>
      </c>
      <c r="O17" s="23"/>
      <c r="P17" s="24"/>
      <c r="Q17" s="1"/>
      <c r="R17" s="112" t="s">
        <v>24</v>
      </c>
      <c r="S17" s="113"/>
      <c r="T17" s="113"/>
      <c r="U17" s="1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2" customHeight="1" thickBot="1">
      <c r="A18" s="1"/>
      <c r="B18" s="57"/>
      <c r="C18" s="58"/>
      <c r="D18" s="58"/>
      <c r="E18" s="71"/>
      <c r="F18" s="72"/>
      <c r="G18" s="73"/>
      <c r="H18" s="1"/>
      <c r="I18" s="1"/>
      <c r="J18" s="1"/>
      <c r="K18" s="105"/>
      <c r="L18" s="25"/>
      <c r="M18" s="25"/>
      <c r="N18" s="25"/>
      <c r="O18" s="25"/>
      <c r="P18" s="26"/>
      <c r="Q18" s="1"/>
      <c r="R18" s="115"/>
      <c r="S18" s="116"/>
      <c r="T18" s="116"/>
      <c r="U18" s="11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12" customHeight="1">
      <c r="A19" s="1"/>
      <c r="B19" s="4"/>
      <c r="C19" s="4"/>
      <c r="D19" s="4"/>
      <c r="E19" s="3"/>
      <c r="F19" s="3"/>
      <c r="G19" s="3"/>
      <c r="H19" s="3"/>
      <c r="I19" s="3"/>
      <c r="J19" s="3"/>
      <c r="K19" s="4"/>
      <c r="L19" s="4"/>
      <c r="M19" s="4"/>
      <c r="N19" s="4"/>
      <c r="O19" s="4"/>
      <c r="P19" s="4"/>
      <c r="Q19" s="3"/>
      <c r="R19" s="42"/>
      <c r="S19" s="43"/>
      <c r="T19" s="43"/>
      <c r="U19" s="4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12" customHeight="1">
      <c r="A20" s="1"/>
      <c r="B20" s="5"/>
      <c r="C20" s="5"/>
      <c r="D20" s="5"/>
      <c r="E20" s="5"/>
      <c r="F20" s="5"/>
      <c r="G20" s="5"/>
      <c r="H20" s="1"/>
      <c r="I20" s="1"/>
      <c r="J20" s="1"/>
      <c r="K20" s="5"/>
      <c r="L20" s="5"/>
      <c r="M20" s="5"/>
      <c r="N20" s="5"/>
      <c r="O20" s="6">
        <f>R9+R12+R15</f>
        <v>100</v>
      </c>
      <c r="P20" s="6">
        <f>R21+R24+R27+R30</f>
        <v>100</v>
      </c>
      <c r="Q20" s="1"/>
      <c r="R20" s="36" t="s">
        <v>2</v>
      </c>
      <c r="S20" s="37"/>
      <c r="T20" s="37"/>
      <c r="U20" s="3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12" customHeight="1">
      <c r="A21" s="1"/>
      <c r="B21" s="5"/>
      <c r="C21" s="5"/>
      <c r="D21" s="5"/>
      <c r="E21" s="5"/>
      <c r="F21" s="5"/>
      <c r="G21" s="5"/>
      <c r="H21" s="1"/>
      <c r="I21" s="1"/>
      <c r="J21" s="1"/>
      <c r="K21" s="5"/>
      <c r="L21" s="5"/>
      <c r="M21" s="5"/>
      <c r="N21" s="5"/>
      <c r="O21" s="5"/>
      <c r="P21" s="5"/>
      <c r="Q21" s="1"/>
      <c r="R21" s="27">
        <f>(IF(I7&lt;1100,0,(ROUNDUP((I7-1100)*0.3,0))))</f>
        <v>0</v>
      </c>
      <c r="S21" s="28"/>
      <c r="T21" s="28"/>
      <c r="U21" s="2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12" customHeight="1">
      <c r="A22" s="1"/>
      <c r="B22" s="5"/>
      <c r="C22" s="5"/>
      <c r="D22" s="5"/>
      <c r="E22" s="5"/>
      <c r="F22" s="5"/>
      <c r="G22" s="5"/>
      <c r="H22" s="1"/>
      <c r="I22" s="1"/>
      <c r="J22" s="1"/>
      <c r="K22" s="5"/>
      <c r="L22" s="5"/>
      <c r="M22" s="5"/>
      <c r="N22" s="5"/>
      <c r="O22" s="5"/>
      <c r="P22" s="5"/>
      <c r="Q22" s="1"/>
      <c r="R22" s="8"/>
      <c r="S22" s="9"/>
      <c r="T22" s="9"/>
      <c r="U22" s="1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12" customHeight="1">
      <c r="A23" s="1"/>
      <c r="B23" s="5"/>
      <c r="C23" s="5"/>
      <c r="D23" s="5"/>
      <c r="E23" s="5"/>
      <c r="F23" s="5"/>
      <c r="G23" s="5"/>
      <c r="H23" s="1"/>
      <c r="I23" s="1"/>
      <c r="J23" s="1"/>
      <c r="K23" s="5"/>
      <c r="L23" s="5"/>
      <c r="M23" s="5"/>
      <c r="N23" s="5"/>
      <c r="O23" s="5"/>
      <c r="P23" s="5"/>
      <c r="Q23" s="1"/>
      <c r="R23" s="36" t="str">
        <f>B7</f>
        <v>night</v>
      </c>
      <c r="S23" s="37"/>
      <c r="T23" s="37"/>
      <c r="U23" s="3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12" customHeight="1">
      <c r="A24" s="1"/>
      <c r="B24" s="5"/>
      <c r="C24" s="5"/>
      <c r="D24" s="5"/>
      <c r="E24" s="5"/>
      <c r="F24" s="5"/>
      <c r="G24" s="5"/>
      <c r="H24" s="1"/>
      <c r="I24" s="1"/>
      <c r="J24" s="1"/>
      <c r="K24" s="5"/>
      <c r="L24" s="5"/>
      <c r="M24" s="5"/>
      <c r="N24" s="5"/>
      <c r="O24" s="5"/>
      <c r="P24" s="5"/>
      <c r="Q24" s="1"/>
      <c r="R24" s="27">
        <f>IF(R8="Night",(IF(F7="awads",0,100)),0)</f>
        <v>100</v>
      </c>
      <c r="S24" s="28"/>
      <c r="T24" s="28"/>
      <c r="U24" s="2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12" customHeight="1">
      <c r="A25" s="1"/>
      <c r="B25" s="5"/>
      <c r="C25" s="5"/>
      <c r="D25" s="5"/>
      <c r="E25" s="5"/>
      <c r="F25" s="5"/>
      <c r="G25" s="5"/>
      <c r="H25" s="1"/>
      <c r="I25" s="1"/>
      <c r="J25" s="1"/>
      <c r="K25" s="5"/>
      <c r="L25" s="5"/>
      <c r="M25" s="5"/>
      <c r="N25" s="5"/>
      <c r="O25" s="5"/>
      <c r="P25" s="5"/>
      <c r="Q25" s="1"/>
      <c r="R25" s="8"/>
      <c r="S25" s="9"/>
      <c r="T25" s="9"/>
      <c r="U25" s="1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12" customHeight="1">
      <c r="A26" s="1"/>
      <c r="B26" s="5"/>
      <c r="C26" s="5"/>
      <c r="D26" s="5"/>
      <c r="E26" s="5"/>
      <c r="F26" s="5"/>
      <c r="G26" s="5"/>
      <c r="H26" s="1"/>
      <c r="I26" s="1"/>
      <c r="J26" s="1"/>
      <c r="K26" s="5"/>
      <c r="L26" s="5"/>
      <c r="M26" s="5"/>
      <c r="N26" s="5"/>
      <c r="O26" s="5"/>
      <c r="P26" s="5"/>
      <c r="Q26" s="1"/>
      <c r="R26" s="36" t="str">
        <f>D7</f>
        <v>SS</v>
      </c>
      <c r="S26" s="37"/>
      <c r="T26" s="37"/>
      <c r="U26" s="3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ht="12" customHeight="1">
      <c r="A27" s="1"/>
      <c r="B27" s="5"/>
      <c r="C27" s="5"/>
      <c r="D27" s="5"/>
      <c r="E27" s="5"/>
      <c r="F27" s="5"/>
      <c r="G27" s="5"/>
      <c r="H27" s="1"/>
      <c r="I27" s="1"/>
      <c r="J27" s="1"/>
      <c r="K27" s="5"/>
      <c r="L27" s="5"/>
      <c r="M27" s="5"/>
      <c r="N27" s="5"/>
      <c r="O27" s="5"/>
      <c r="P27" s="5"/>
      <c r="Q27" s="1"/>
      <c r="R27" s="27">
        <f>IF(D7="Formation",(IF(F7="awads",0,100)),0)</f>
        <v>0</v>
      </c>
      <c r="S27" s="28"/>
      <c r="T27" s="28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</row>
    <row r="28" spans="1:86" ht="12" customHeight="1">
      <c r="A28" s="1"/>
      <c r="B28" s="5"/>
      <c r="C28" s="5"/>
      <c r="D28" s="5"/>
      <c r="E28" s="5"/>
      <c r="F28" s="5"/>
      <c r="G28" s="5"/>
      <c r="H28" s="1"/>
      <c r="I28" s="1"/>
      <c r="J28" s="1"/>
      <c r="K28" s="5"/>
      <c r="L28" s="5"/>
      <c r="M28" s="5"/>
      <c r="N28" s="5"/>
      <c r="O28" s="5"/>
      <c r="P28" s="5"/>
      <c r="Q28" s="1"/>
      <c r="R28" s="8"/>
      <c r="S28" s="9"/>
      <c r="T28" s="9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12" customHeight="1">
      <c r="A29" s="1"/>
      <c r="B29" s="5"/>
      <c r="C29" s="5"/>
      <c r="D29" s="5"/>
      <c r="E29" s="5"/>
      <c r="F29" s="5"/>
      <c r="G29" s="5"/>
      <c r="H29" s="1"/>
      <c r="I29" s="1"/>
      <c r="J29" s="1"/>
      <c r="K29" s="5"/>
      <c r="L29" s="5"/>
      <c r="M29" s="5"/>
      <c r="N29" s="5"/>
      <c r="O29" s="5"/>
      <c r="P29" s="5"/>
      <c r="Q29" s="1"/>
      <c r="R29" s="36" t="str">
        <f>F7</f>
        <v>Visual</v>
      </c>
      <c r="S29" s="37"/>
      <c r="T29" s="37"/>
      <c r="U29" s="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12" customHeight="1" thickBot="1">
      <c r="A30" s="1"/>
      <c r="B30" s="5"/>
      <c r="C30" s="5"/>
      <c r="D30" s="5"/>
      <c r="E30" s="5"/>
      <c r="F30" s="5"/>
      <c r="G30" s="5"/>
      <c r="H30" s="1"/>
      <c r="I30" s="1"/>
      <c r="J30" s="1"/>
      <c r="K30" s="5"/>
      <c r="L30" s="5"/>
      <c r="M30" s="5"/>
      <c r="N30" s="5"/>
      <c r="O30" s="5"/>
      <c r="P30" s="5"/>
      <c r="Q30" s="1"/>
      <c r="R30" s="97">
        <f>IF(F7="awads",(IF(D7="formation",400,0)),0)</f>
        <v>0</v>
      </c>
      <c r="S30" s="98"/>
      <c r="T30" s="98"/>
      <c r="U30" s="9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12" customHeight="1">
      <c r="A31" s="1"/>
      <c r="B31" s="5"/>
      <c r="C31" s="5"/>
      <c r="D31" s="5"/>
      <c r="E31" s="5"/>
      <c r="F31" s="5"/>
      <c r="G31" s="5"/>
      <c r="H31" s="1"/>
      <c r="I31" s="1"/>
      <c r="J31" s="1"/>
      <c r="K31" s="5"/>
      <c r="L31" s="5"/>
      <c r="M31" s="5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ht="12" customHeight="1">
      <c r="A32" s="1"/>
      <c r="B32" s="5"/>
      <c r="C32" s="5"/>
      <c r="D32" s="5"/>
      <c r="E32" s="5"/>
      <c r="F32" s="5"/>
      <c r="G32" s="5"/>
      <c r="H32" s="1"/>
      <c r="I32" s="1"/>
      <c r="J32" s="1"/>
      <c r="K32" s="5"/>
      <c r="L32" s="5"/>
      <c r="M32" s="5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</row>
    <row r="33" spans="1:86" ht="12" customHeight="1">
      <c r="A33" s="1"/>
      <c r="B33" s="5"/>
      <c r="C33" s="5"/>
      <c r="D33" s="5"/>
      <c r="E33" s="5"/>
      <c r="F33" s="5"/>
      <c r="G33" s="5"/>
      <c r="H33" s="1"/>
      <c r="I33" s="1"/>
      <c r="J33" s="1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  <row r="40" spans="1:8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</row>
    <row r="41" spans="1:8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</row>
    <row r="42" spans="1:8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</row>
    <row r="43" spans="1:8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</row>
    <row r="45" spans="1:8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</row>
    <row r="46" spans="1:8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</row>
    <row r="47" spans="1:8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</row>
    <row r="48" spans="1:8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</row>
    <row r="49" spans="1:8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</row>
    <row r="50" spans="1:8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</row>
    <row r="51" spans="1:8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</row>
    <row r="52" spans="1:8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</row>
    <row r="53" spans="1:8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</row>
    <row r="54" spans="1:8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</row>
    <row r="55" spans="1:8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</row>
    <row r="56" spans="1:8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</row>
    <row r="57" spans="1:8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</row>
    <row r="58" spans="1:8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</row>
    <row r="59" spans="1:8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</row>
    <row r="60" spans="1:8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</row>
    <row r="61" spans="1:8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</row>
    <row r="62" spans="1:8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</row>
    <row r="64" spans="1:8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</row>
    <row r="65" spans="1:8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</row>
    <row r="66" spans="1:8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</row>
    <row r="67" spans="1:8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</row>
    <row r="68" spans="1:8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</row>
    <row r="69" spans="1:8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</row>
    <row r="70" spans="1:8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</row>
    <row r="71" spans="1:8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</row>
    <row r="72" spans="1:8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</row>
    <row r="73" spans="1:8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</row>
    <row r="74" spans="1:8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</row>
    <row r="75" spans="1:8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</row>
    <row r="76" spans="1:8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</row>
    <row r="77" spans="1:8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</row>
    <row r="78" spans="1:8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</row>
    <row r="79" spans="1:8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</row>
    <row r="80" spans="1:8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</row>
    <row r="81" spans="1:8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</row>
    <row r="82" spans="1:8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</row>
    <row r="83" spans="1:8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</row>
    <row r="84" spans="1:8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</row>
    <row r="85" spans="1:8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</row>
    <row r="88" spans="1:8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</row>
    <row r="89" spans="1:8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</row>
    <row r="90" spans="1:8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</row>
    <row r="91" spans="1:8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</row>
    <row r="92" spans="1:8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</row>
    <row r="93" spans="1:8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</row>
    <row r="94" spans="1:8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</row>
    <row r="95" spans="1:8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</row>
    <row r="96" spans="1:8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</row>
    <row r="97" spans="1:8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</row>
    <row r="98" spans="1:8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</row>
    <row r="99" spans="1:8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</row>
    <row r="100" spans="1:8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</row>
    <row r="101" spans="1:8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</row>
    <row r="102" spans="1:8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</row>
    <row r="103" spans="1:8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</row>
    <row r="104" spans="1:8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</row>
    <row r="105" spans="1:8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</row>
    <row r="106" spans="1:8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</row>
    <row r="107" spans="1:8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</row>
    <row r="108" spans="1:8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</row>
    <row r="109" spans="1:8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</row>
    <row r="110" spans="1:8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</row>
    <row r="111" spans="1:8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</row>
    <row r="112" spans="1:8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</row>
    <row r="113" spans="1:8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</row>
    <row r="114" spans="1:8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</row>
    <row r="115" spans="1:8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</row>
    <row r="116" spans="1:8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</row>
    <row r="117" spans="1:8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</row>
    <row r="118" spans="1:8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</row>
    <row r="119" spans="1:8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</row>
    <row r="120" spans="1:8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</row>
    <row r="121" spans="1:8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</row>
    <row r="122" spans="1:8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</row>
    <row r="123" spans="1:8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</row>
    <row r="124" spans="1:8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</row>
    <row r="125" spans="1:8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</row>
    <row r="126" spans="1:8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</row>
    <row r="127" spans="1:8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</row>
    <row r="128" spans="1:8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</row>
    <row r="129" spans="1:8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</row>
    <row r="130" spans="1:8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</row>
    <row r="131" spans="1:8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</row>
    <row r="132" spans="1:8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</row>
    <row r="133" spans="1:8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</row>
    <row r="134" spans="1:8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</row>
    <row r="135" spans="1:8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</row>
    <row r="136" spans="1:8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</row>
    <row r="137" spans="1:8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</row>
    <row r="138" spans="1:8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</row>
    <row r="139" spans="1:8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</row>
    <row r="140" spans="1:8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</row>
    <row r="141" spans="1:8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</row>
    <row r="142" spans="1:8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</row>
    <row r="143" spans="1:8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</row>
    <row r="144" spans="1:8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</row>
    <row r="145" spans="1:8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</row>
    <row r="146" spans="1:8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</row>
    <row r="147" spans="1:8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</row>
    <row r="148" spans="1:8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</row>
    <row r="149" spans="1:8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</row>
    <row r="150" spans="1:8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</row>
    <row r="151" spans="1:8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</row>
    <row r="152" spans="1:8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</row>
    <row r="153" spans="1:8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</row>
    <row r="154" spans="1:8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</row>
    <row r="155" spans="1:8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</row>
    <row r="156" spans="1:8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</row>
    <row r="157" spans="1:8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</row>
    <row r="158" spans="1:8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</row>
    <row r="159" spans="1:8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</row>
    <row r="160" spans="1:8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</row>
    <row r="161" spans="1:8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</row>
    <row r="162" spans="1:8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</row>
    <row r="163" spans="1:8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</row>
    <row r="164" spans="1:8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</row>
    <row r="165" spans="1:8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</row>
    <row r="166" spans="1:8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</row>
    <row r="167" spans="1:8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</row>
    <row r="168" spans="1:8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</row>
    <row r="169" spans="1:8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</row>
    <row r="170" spans="1:8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</row>
    <row r="171" spans="1:8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</row>
    <row r="172" spans="1:8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</row>
    <row r="173" spans="1:8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</row>
    <row r="174" spans="1:8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</row>
    <row r="175" spans="1:8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</row>
    <row r="176" spans="1:8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</row>
    <row r="177" spans="1:8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</row>
    <row r="178" spans="1:8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</row>
    <row r="179" spans="1:8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</row>
    <row r="180" spans="1:8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</row>
    <row r="181" spans="1:8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</row>
    <row r="182" spans="1:8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</row>
    <row r="183" spans="1:8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</row>
    <row r="184" spans="1:8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</row>
    <row r="185" spans="1:8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</row>
    <row r="186" spans="1:8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</row>
    <row r="187" spans="1:8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</row>
    <row r="188" spans="1:8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</row>
    <row r="189" spans="1:8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</row>
    <row r="190" spans="1:8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</row>
    <row r="191" spans="1:8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</row>
    <row r="192" spans="1:8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</row>
    <row r="193" spans="1:8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</row>
    <row r="194" spans="1:8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</row>
    <row r="195" spans="1:8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</row>
    <row r="196" spans="1:8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</row>
    <row r="197" spans="1:8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</row>
    <row r="198" spans="1:8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</row>
    <row r="199" spans="1:8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</row>
    <row r="200" spans="1:8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</row>
    <row r="201" spans="1:8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</row>
    <row r="202" spans="1:8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</row>
    <row r="203" spans="1:8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</row>
    <row r="204" spans="1:8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</row>
    <row r="205" spans="1:8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</row>
    <row r="206" spans="1:8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</row>
    <row r="207" spans="1:8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</row>
  </sheetData>
  <sheetProtection password="DFF9" sheet="1" objects="1" selectLockedCells="1"/>
  <mergeCells count="55">
    <mergeCell ref="R29:U29"/>
    <mergeCell ref="R23:U23"/>
    <mergeCell ref="R24:U24"/>
    <mergeCell ref="R25:U25"/>
    <mergeCell ref="R28:U28"/>
    <mergeCell ref="R11:U11"/>
    <mergeCell ref="R12:U12"/>
    <mergeCell ref="R14:U14"/>
    <mergeCell ref="R10:U10"/>
    <mergeCell ref="R13:U13"/>
    <mergeCell ref="R30:U30"/>
    <mergeCell ref="R20:U20"/>
    <mergeCell ref="R21:U21"/>
    <mergeCell ref="R26:U26"/>
    <mergeCell ref="R27:U27"/>
    <mergeCell ref="K7:M8"/>
    <mergeCell ref="R5:U6"/>
    <mergeCell ref="R7:U7"/>
    <mergeCell ref="N10:P11"/>
    <mergeCell ref="B11:D11"/>
    <mergeCell ref="E11:G11"/>
    <mergeCell ref="B7:C8"/>
    <mergeCell ref="D7:E8"/>
    <mergeCell ref="F7:H8"/>
    <mergeCell ref="R9:U9"/>
    <mergeCell ref="B17:D18"/>
    <mergeCell ref="I7:J8"/>
    <mergeCell ref="K10:M11"/>
    <mergeCell ref="N7:P8"/>
    <mergeCell ref="B2:P3"/>
    <mergeCell ref="B5:C6"/>
    <mergeCell ref="D5:E6"/>
    <mergeCell ref="F5:H6"/>
    <mergeCell ref="I5:J6"/>
    <mergeCell ref="K5:M6"/>
    <mergeCell ref="R22:U22"/>
    <mergeCell ref="R15:U15"/>
    <mergeCell ref="R17:U18"/>
    <mergeCell ref="B12:D13"/>
    <mergeCell ref="E12:G13"/>
    <mergeCell ref="B10:G10"/>
    <mergeCell ref="H10:J11"/>
    <mergeCell ref="N12:P13"/>
    <mergeCell ref="B15:D16"/>
    <mergeCell ref="E15:G18"/>
    <mergeCell ref="R2:W2"/>
    <mergeCell ref="K17:M18"/>
    <mergeCell ref="N17:P18"/>
    <mergeCell ref="K12:M13"/>
    <mergeCell ref="H12:J13"/>
    <mergeCell ref="R19:U19"/>
    <mergeCell ref="K15:M16"/>
    <mergeCell ref="N15:P16"/>
    <mergeCell ref="N5:P6"/>
    <mergeCell ref="R8:U8"/>
  </mergeCells>
  <conditionalFormatting sqref="N12:P13">
    <cfRule type="cellIs" priority="1" dxfId="4" operator="lessThan" stopIfTrue="1">
      <formula>3</formula>
    </cfRule>
  </conditionalFormatting>
  <conditionalFormatting sqref="N10:P11">
    <cfRule type="expression" priority="2" dxfId="4" stopIfTrue="1">
      <formula>$N$12&lt;3</formula>
    </cfRule>
  </conditionalFormatting>
  <conditionalFormatting sqref="R9:U9 R12:U12 R15:U15 R21:U21 R24:U24 R27:U27 R30:U30">
    <cfRule type="cellIs" priority="3" dxfId="0" operator="greaterThan" stopIfTrue="1">
      <formula>0</formula>
    </cfRule>
  </conditionalFormatting>
  <conditionalFormatting sqref="R8:U8 R11:U11 R14:U14 R20:U20 R23:U23 R26:U26 R29:U29">
    <cfRule type="expression" priority="4" dxfId="0" stopIfTrue="1">
      <formula>R9&gt;0</formula>
    </cfRule>
  </conditionalFormatting>
  <conditionalFormatting sqref="R5:U6">
    <cfRule type="expression" priority="5" dxfId="0" stopIfTrue="1">
      <formula>$O$20&gt;0</formula>
    </cfRule>
  </conditionalFormatting>
  <conditionalFormatting sqref="R17:U18">
    <cfRule type="expression" priority="6" dxfId="0" stopIfTrue="1">
      <formula>$P$20&gt;0</formula>
    </cfRule>
  </conditionalFormatting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I186"/>
  <sheetViews>
    <sheetView zoomScalePageLayoutView="0" workbookViewId="0" topLeftCell="A1">
      <selection activeCell="B5" sqref="B5:C6"/>
    </sheetView>
  </sheetViews>
  <sheetFormatPr defaultColWidth="5.140625" defaultRowHeight="12" customHeight="1"/>
  <cols>
    <col min="1" max="1" width="3.28125" style="2" customWidth="1"/>
    <col min="2" max="3" width="6.421875" style="2" customWidth="1"/>
    <col min="4" max="5" width="7.7109375" style="2" customWidth="1"/>
    <col min="6" max="8" width="6.421875" style="2" customWidth="1"/>
    <col min="9" max="10" width="7.7109375" style="2" customWidth="1"/>
    <col min="11" max="11" width="6.421875" style="2" customWidth="1"/>
    <col min="12" max="12" width="8.8515625" style="2" customWidth="1"/>
    <col min="13" max="13" width="6.28125" style="2" customWidth="1"/>
    <col min="14" max="16" width="6.421875" style="2" customWidth="1"/>
    <col min="17" max="17" width="5.00390625" style="2" customWidth="1"/>
    <col min="18" max="21" width="5.7109375" style="2" customWidth="1"/>
    <col min="22" max="16384" width="5.140625" style="2" customWidth="1"/>
  </cols>
  <sheetData>
    <row r="1" spans="1:61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" customHeight="1">
      <c r="A2" s="1"/>
      <c r="B2" s="78" t="s">
        <v>13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1"/>
      <c r="R2" s="7" t="s">
        <v>30</v>
      </c>
      <c r="S2" s="7"/>
      <c r="T2" s="7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2" customHeight="1" thickBot="1">
      <c r="A3" s="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1" ht="15.75" thickBot="1">
      <c r="A5" s="1"/>
      <c r="B5" s="126" t="b">
        <v>0</v>
      </c>
      <c r="C5" s="126"/>
      <c r="D5" s="126" t="b">
        <v>1</v>
      </c>
      <c r="E5" s="126"/>
      <c r="F5" s="126" t="b">
        <v>1</v>
      </c>
      <c r="G5" s="126"/>
      <c r="H5" s="126"/>
      <c r="I5" s="126" t="b">
        <v>0</v>
      </c>
      <c r="J5" s="126"/>
      <c r="K5" s="127" t="s">
        <v>2</v>
      </c>
      <c r="L5" s="127"/>
      <c r="M5" s="129" t="s">
        <v>14</v>
      </c>
      <c r="N5" s="130"/>
      <c r="O5" s="129" t="s">
        <v>0</v>
      </c>
      <c r="P5" s="131"/>
      <c r="Q5" s="1"/>
      <c r="R5" s="112" t="s">
        <v>23</v>
      </c>
      <c r="S5" s="113"/>
      <c r="T5" s="113"/>
      <c r="U5" s="1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1" ht="12" customHeight="1" thickBot="1">
      <c r="A6" s="1"/>
      <c r="B6" s="126"/>
      <c r="C6" s="126"/>
      <c r="D6" s="126"/>
      <c r="E6" s="126"/>
      <c r="F6" s="126"/>
      <c r="G6" s="126"/>
      <c r="H6" s="126"/>
      <c r="I6" s="126"/>
      <c r="J6" s="126"/>
      <c r="K6" s="128"/>
      <c r="L6" s="128"/>
      <c r="M6" s="46"/>
      <c r="N6" s="31"/>
      <c r="O6" s="46"/>
      <c r="P6" s="121"/>
      <c r="Q6" s="1"/>
      <c r="R6" s="115"/>
      <c r="S6" s="116"/>
      <c r="T6" s="116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</row>
    <row r="7" spans="1:61" ht="12" customHeight="1" thickBot="1">
      <c r="A7" s="1"/>
      <c r="B7" s="132" t="str">
        <f>IF(B5=TRUE,"day","night")</f>
        <v>night</v>
      </c>
      <c r="C7" s="132"/>
      <c r="D7" s="132" t="str">
        <f>IF(D5=TRUE,"SS","Formation")</f>
        <v>SS</v>
      </c>
      <c r="E7" s="132"/>
      <c r="F7" s="132" t="str">
        <f>IF(F5=TRUE,"Visual","AWADS")</f>
        <v>Visual</v>
      </c>
      <c r="G7" s="132"/>
      <c r="H7" s="132"/>
      <c r="I7" s="132" t="str">
        <f>IF(I5=TRUE,"Single","Double")</f>
        <v>Double</v>
      </c>
      <c r="J7" s="132"/>
      <c r="K7" s="118">
        <v>600</v>
      </c>
      <c r="L7" s="118"/>
      <c r="M7" s="19">
        <v>6</v>
      </c>
      <c r="N7" s="32"/>
      <c r="O7" s="19">
        <v>145</v>
      </c>
      <c r="P7" s="136"/>
      <c r="Q7" s="1"/>
      <c r="R7" s="39"/>
      <c r="S7" s="40"/>
      <c r="T7" s="40"/>
      <c r="U7" s="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</row>
    <row r="8" spans="1:61" ht="12" customHeight="1" thickBot="1">
      <c r="A8" s="1"/>
      <c r="B8" s="132"/>
      <c r="C8" s="132"/>
      <c r="D8" s="132"/>
      <c r="E8" s="132"/>
      <c r="F8" s="132"/>
      <c r="G8" s="132"/>
      <c r="H8" s="132"/>
      <c r="I8" s="132"/>
      <c r="J8" s="132"/>
      <c r="K8" s="135"/>
      <c r="L8" s="135"/>
      <c r="M8" s="133"/>
      <c r="N8" s="134"/>
      <c r="O8" s="133"/>
      <c r="P8" s="137"/>
      <c r="Q8" s="1"/>
      <c r="R8" s="36" t="s">
        <v>20</v>
      </c>
      <c r="S8" s="37"/>
      <c r="T8" s="37"/>
      <c r="U8" s="3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</row>
    <row r="9" spans="1:61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7">
        <f>IF(B7="Night",(IF(F7="awads",0,100)),0)</f>
        <v>100</v>
      </c>
      <c r="S9" s="28"/>
      <c r="T9" s="28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ht="12" customHeight="1">
      <c r="A10" s="1"/>
      <c r="B10" s="59" t="s">
        <v>4</v>
      </c>
      <c r="C10" s="47"/>
      <c r="D10" s="47"/>
      <c r="E10" s="47"/>
      <c r="F10" s="47"/>
      <c r="G10" s="47"/>
      <c r="H10" s="47" t="s">
        <v>9</v>
      </c>
      <c r="I10" s="47"/>
      <c r="J10" s="47"/>
      <c r="K10" s="47" t="s">
        <v>15</v>
      </c>
      <c r="L10" s="47"/>
      <c r="M10" s="47"/>
      <c r="N10" s="47" t="s">
        <v>11</v>
      </c>
      <c r="O10" s="47"/>
      <c r="P10" s="51"/>
      <c r="Q10" s="1"/>
      <c r="R10" s="8"/>
      <c r="S10" s="9"/>
      <c r="T10" s="9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</row>
    <row r="11" spans="1:61" ht="12" customHeight="1">
      <c r="A11" s="1"/>
      <c r="B11" s="60" t="s">
        <v>5</v>
      </c>
      <c r="C11" s="48"/>
      <c r="D11" s="48"/>
      <c r="E11" s="48" t="s">
        <v>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2"/>
      <c r="Q11" s="1"/>
      <c r="R11" s="36" t="s">
        <v>14</v>
      </c>
      <c r="S11" s="37"/>
      <c r="T11" s="37"/>
      <c r="U11" s="3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</row>
    <row r="12" spans="1:61" ht="12" customHeight="1">
      <c r="A12" s="1"/>
      <c r="B12" s="84">
        <f>400+R9+R12+R15</f>
        <v>600</v>
      </c>
      <c r="C12" s="49"/>
      <c r="D12" s="49"/>
      <c r="E12" s="49">
        <f>400+R21+R24+R27+R30</f>
        <v>500</v>
      </c>
      <c r="F12" s="49"/>
      <c r="G12" s="49"/>
      <c r="H12" s="49">
        <f>200+(0.5*(R9+R15))</f>
        <v>250</v>
      </c>
      <c r="I12" s="49"/>
      <c r="J12" s="49"/>
      <c r="K12" s="49">
        <f>(B12-H12)</f>
        <v>350</v>
      </c>
      <c r="L12" s="49"/>
      <c r="M12" s="49"/>
      <c r="N12" s="74">
        <f>K12/((6076.10333/10800)*$O$7)</f>
        <v>4.290408523589309</v>
      </c>
      <c r="O12" s="74"/>
      <c r="P12" s="75"/>
      <c r="Q12" s="1"/>
      <c r="R12" s="27">
        <f>(IF(I7="Single",(IF(M7&lt;5,((M7-1)*50),300)),(IF(M7&lt;9,((((EVEN(M7))/2)-1)*50),300))))</f>
        <v>100</v>
      </c>
      <c r="S12" s="28"/>
      <c r="T12" s="28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</row>
    <row r="13" spans="1:61" ht="12" customHeight="1" thickBot="1">
      <c r="A13" s="1"/>
      <c r="B13" s="8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6"/>
      <c r="O13" s="76"/>
      <c r="P13" s="77"/>
      <c r="Q13" s="1"/>
      <c r="R13" s="8"/>
      <c r="S13" s="9"/>
      <c r="T13" s="9"/>
      <c r="U13" s="1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</row>
    <row r="14" spans="1:61" ht="12" customHeight="1" thickBo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6" t="s">
        <v>2</v>
      </c>
      <c r="S14" s="37"/>
      <c r="T14" s="37"/>
      <c r="U14" s="3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ht="12" customHeight="1" thickBot="1">
      <c r="A15" s="1"/>
      <c r="B15" s="61" t="s">
        <v>7</v>
      </c>
      <c r="C15" s="62"/>
      <c r="D15" s="62"/>
      <c r="E15" s="65" t="s">
        <v>12</v>
      </c>
      <c r="F15" s="66"/>
      <c r="G15" s="67"/>
      <c r="H15" s="1"/>
      <c r="I15" s="1"/>
      <c r="J15" s="1"/>
      <c r="K15" s="100" t="s">
        <v>8</v>
      </c>
      <c r="L15" s="101"/>
      <c r="M15" s="101"/>
      <c r="N15" s="106" t="s">
        <v>10</v>
      </c>
      <c r="O15" s="107"/>
      <c r="P15" s="108"/>
      <c r="Q15" s="1"/>
      <c r="R15" s="97">
        <f>(IF(K7&lt;600,0,(ROUNDUP((K7-600)*0.4,0))))</f>
        <v>0</v>
      </c>
      <c r="S15" s="98"/>
      <c r="T15" s="98"/>
      <c r="U15" s="9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</row>
    <row r="16" spans="1:61" ht="12" customHeight="1" thickBot="1">
      <c r="A16" s="1"/>
      <c r="B16" s="63"/>
      <c r="C16" s="64"/>
      <c r="D16" s="64"/>
      <c r="E16" s="68"/>
      <c r="F16" s="69"/>
      <c r="G16" s="70"/>
      <c r="H16" s="1"/>
      <c r="I16" s="1"/>
      <c r="J16" s="1"/>
      <c r="K16" s="102"/>
      <c r="L16" s="103"/>
      <c r="M16" s="103"/>
      <c r="N16" s="109"/>
      <c r="O16" s="110"/>
      <c r="P16" s="1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</row>
    <row r="17" spans="1:61" ht="12" customHeight="1">
      <c r="A17" s="1"/>
      <c r="B17" s="55">
        <f>ROUNDUP(SQRT((B12-H12)*(B12-H12)+(E12/2)*(E12/2)),0)</f>
        <v>431</v>
      </c>
      <c r="C17" s="56"/>
      <c r="D17" s="56"/>
      <c r="E17" s="68"/>
      <c r="F17" s="69"/>
      <c r="G17" s="70"/>
      <c r="H17" s="1"/>
      <c r="I17" s="1"/>
      <c r="J17" s="1"/>
      <c r="K17" s="104">
        <f>ROUNDUP(IF(((B12/2)-H12)&lt;0,B17,SQRT((B12/2)*(B12/2)+(E12/2)*(E12/2))),0)</f>
        <v>391</v>
      </c>
      <c r="L17" s="23"/>
      <c r="M17" s="23"/>
      <c r="N17" s="23">
        <f>IF(((B12/2)-H12)&lt;0,0,((B12/2)-H12))</f>
        <v>50</v>
      </c>
      <c r="O17" s="23"/>
      <c r="P17" s="24"/>
      <c r="Q17" s="1"/>
      <c r="R17" s="112" t="s">
        <v>24</v>
      </c>
      <c r="S17" s="113"/>
      <c r="T17" s="113"/>
      <c r="U17" s="1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</row>
    <row r="18" spans="1:61" ht="12" customHeight="1" thickBot="1">
      <c r="A18" s="1"/>
      <c r="B18" s="57"/>
      <c r="C18" s="58"/>
      <c r="D18" s="58"/>
      <c r="E18" s="71"/>
      <c r="F18" s="72"/>
      <c r="G18" s="73"/>
      <c r="H18" s="1"/>
      <c r="I18" s="1"/>
      <c r="J18" s="1"/>
      <c r="K18" s="105"/>
      <c r="L18" s="25"/>
      <c r="M18" s="25"/>
      <c r="N18" s="25"/>
      <c r="O18" s="25"/>
      <c r="P18" s="26"/>
      <c r="Q18" s="1"/>
      <c r="R18" s="115"/>
      <c r="S18" s="116"/>
      <c r="T18" s="116"/>
      <c r="U18" s="11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1" ht="12" customHeight="1">
      <c r="A19" s="1"/>
      <c r="B19" s="4"/>
      <c r="C19" s="4"/>
      <c r="D19" s="4"/>
      <c r="E19" s="3"/>
      <c r="F19" s="3"/>
      <c r="G19" s="3"/>
      <c r="H19" s="3"/>
      <c r="I19" s="3"/>
      <c r="J19" s="3"/>
      <c r="K19" s="4"/>
      <c r="L19" s="4"/>
      <c r="M19" s="4"/>
      <c r="N19" s="4"/>
      <c r="O19" s="4"/>
      <c r="P19" s="4"/>
      <c r="Q19" s="3"/>
      <c r="R19" s="42"/>
      <c r="S19" s="43"/>
      <c r="T19" s="43"/>
      <c r="U19" s="4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</row>
    <row r="20" spans="1:61" ht="12" customHeight="1">
      <c r="A20" s="1"/>
      <c r="B20" s="5"/>
      <c r="C20" s="5"/>
      <c r="D20" s="5"/>
      <c r="E20" s="5"/>
      <c r="F20" s="5"/>
      <c r="G20" s="5"/>
      <c r="H20" s="1"/>
      <c r="I20" s="1"/>
      <c r="J20" s="1"/>
      <c r="K20" s="5"/>
      <c r="L20" s="5"/>
      <c r="M20" s="5"/>
      <c r="N20" s="5"/>
      <c r="O20" s="6">
        <f>R9+R12+R15</f>
        <v>200</v>
      </c>
      <c r="P20" s="6">
        <f>R21+R24+R27+R30</f>
        <v>100</v>
      </c>
      <c r="Q20" s="1"/>
      <c r="R20" s="36" t="s">
        <v>2</v>
      </c>
      <c r="S20" s="37"/>
      <c r="T20" s="37"/>
      <c r="U20" s="3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</row>
    <row r="21" spans="1:61" ht="12" customHeight="1">
      <c r="A21" s="1"/>
      <c r="B21" s="5"/>
      <c r="C21" s="5"/>
      <c r="D21" s="5"/>
      <c r="E21" s="5"/>
      <c r="F21" s="5"/>
      <c r="G21" s="5"/>
      <c r="H21" s="1"/>
      <c r="I21" s="1"/>
      <c r="J21" s="1"/>
      <c r="K21" s="5"/>
      <c r="L21" s="5"/>
      <c r="M21" s="5"/>
      <c r="N21" s="5"/>
      <c r="O21" s="5"/>
      <c r="P21" s="5"/>
      <c r="Q21" s="1"/>
      <c r="R21" s="27">
        <f>(IF(K7&lt;600,0,(ROUNDUP((K7-600)*0.4,0))))</f>
        <v>0</v>
      </c>
      <c r="S21" s="28"/>
      <c r="T21" s="28"/>
      <c r="U21" s="2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</row>
    <row r="22" spans="1:61" ht="12" customHeight="1">
      <c r="A22" s="1"/>
      <c r="B22" s="5"/>
      <c r="C22" s="5"/>
      <c r="D22" s="5"/>
      <c r="E22" s="5"/>
      <c r="F22" s="5"/>
      <c r="G22" s="5"/>
      <c r="H22" s="1"/>
      <c r="I22" s="1"/>
      <c r="J22" s="1"/>
      <c r="K22" s="5"/>
      <c r="L22" s="5"/>
      <c r="M22" s="5"/>
      <c r="N22" s="5"/>
      <c r="O22" s="5"/>
      <c r="P22" s="5"/>
      <c r="Q22" s="1"/>
      <c r="R22" s="8"/>
      <c r="S22" s="9"/>
      <c r="T22" s="9"/>
      <c r="U22" s="1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</row>
    <row r="23" spans="1:61" ht="12" customHeight="1">
      <c r="A23" s="1"/>
      <c r="B23" s="5"/>
      <c r="C23" s="5"/>
      <c r="D23" s="5"/>
      <c r="E23" s="5"/>
      <c r="F23" s="5"/>
      <c r="G23" s="5"/>
      <c r="H23" s="1"/>
      <c r="I23" s="1"/>
      <c r="J23" s="1"/>
      <c r="K23" s="5"/>
      <c r="L23" s="5"/>
      <c r="M23" s="5"/>
      <c r="N23" s="5"/>
      <c r="O23" s="5"/>
      <c r="P23" s="5"/>
      <c r="Q23" s="1"/>
      <c r="R23" s="36" t="s">
        <v>20</v>
      </c>
      <c r="S23" s="37"/>
      <c r="T23" s="37"/>
      <c r="U23" s="3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</row>
    <row r="24" spans="1:61" ht="12" customHeight="1">
      <c r="A24" s="1"/>
      <c r="B24" s="5"/>
      <c r="C24" s="5"/>
      <c r="D24" s="5"/>
      <c r="E24" s="5"/>
      <c r="F24" s="5"/>
      <c r="G24" s="5"/>
      <c r="H24" s="1"/>
      <c r="I24" s="1"/>
      <c r="J24" s="1"/>
      <c r="K24" s="5"/>
      <c r="L24" s="5"/>
      <c r="M24" s="5"/>
      <c r="N24" s="5"/>
      <c r="O24" s="5"/>
      <c r="P24" s="5"/>
      <c r="Q24" s="1"/>
      <c r="R24" s="27">
        <f>IF(B7="Night",(IF(F7="awads",0,100)),0)</f>
        <v>100</v>
      </c>
      <c r="S24" s="28"/>
      <c r="T24" s="28"/>
      <c r="U24" s="2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</row>
    <row r="25" spans="1:61" ht="12" customHeight="1">
      <c r="A25" s="1"/>
      <c r="B25" s="5"/>
      <c r="C25" s="5"/>
      <c r="D25" s="5"/>
      <c r="E25" s="5"/>
      <c r="F25" s="5"/>
      <c r="G25" s="5"/>
      <c r="H25" s="1"/>
      <c r="I25" s="1"/>
      <c r="J25" s="1"/>
      <c r="K25" s="5"/>
      <c r="L25" s="5"/>
      <c r="M25" s="5"/>
      <c r="N25" s="5"/>
      <c r="O25" s="5"/>
      <c r="P25" s="5"/>
      <c r="Q25" s="1"/>
      <c r="R25" s="8"/>
      <c r="S25" s="9"/>
      <c r="T25" s="9"/>
      <c r="U25" s="1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61" ht="12" customHeight="1">
      <c r="A26" s="1"/>
      <c r="B26" s="5"/>
      <c r="C26" s="5"/>
      <c r="D26" s="5"/>
      <c r="E26" s="5"/>
      <c r="F26" s="5"/>
      <c r="G26" s="5"/>
      <c r="H26" s="1"/>
      <c r="I26" s="1"/>
      <c r="J26" s="1"/>
      <c r="K26" s="5"/>
      <c r="L26" s="5"/>
      <c r="M26" s="5"/>
      <c r="N26" s="5"/>
      <c r="O26" s="5"/>
      <c r="P26" s="5"/>
      <c r="Q26" s="1"/>
      <c r="R26" s="36" t="s">
        <v>21</v>
      </c>
      <c r="S26" s="37"/>
      <c r="T26" s="37"/>
      <c r="U26" s="3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</row>
    <row r="27" spans="1:61" ht="12" customHeight="1">
      <c r="A27" s="1"/>
      <c r="B27" s="5"/>
      <c r="C27" s="5"/>
      <c r="D27" s="5"/>
      <c r="E27" s="5"/>
      <c r="F27" s="5"/>
      <c r="G27" s="5"/>
      <c r="H27" s="1"/>
      <c r="I27" s="1"/>
      <c r="J27" s="1"/>
      <c r="K27" s="5"/>
      <c r="L27" s="5"/>
      <c r="M27" s="5"/>
      <c r="N27" s="5"/>
      <c r="O27" s="5"/>
      <c r="P27" s="5"/>
      <c r="Q27" s="1"/>
      <c r="R27" s="27">
        <f>IF(D7="Formation",(IF(F7="awads",0,100)),0)</f>
        <v>0</v>
      </c>
      <c r="S27" s="28"/>
      <c r="T27" s="28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</row>
    <row r="28" spans="1:61" ht="12" customHeight="1">
      <c r="A28" s="1"/>
      <c r="B28" s="5"/>
      <c r="C28" s="5"/>
      <c r="D28" s="5"/>
      <c r="E28" s="5"/>
      <c r="F28" s="5"/>
      <c r="G28" s="5"/>
      <c r="H28" s="1"/>
      <c r="I28" s="1"/>
      <c r="J28" s="1"/>
      <c r="K28" s="5"/>
      <c r="L28" s="5"/>
      <c r="M28" s="5"/>
      <c r="N28" s="5"/>
      <c r="O28" s="5"/>
      <c r="P28" s="5"/>
      <c r="Q28" s="1"/>
      <c r="R28" s="8"/>
      <c r="S28" s="9"/>
      <c r="T28" s="9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</row>
    <row r="29" spans="1:61" ht="12" customHeight="1">
      <c r="A29" s="1"/>
      <c r="B29" s="5"/>
      <c r="C29" s="5"/>
      <c r="D29" s="5"/>
      <c r="E29" s="5"/>
      <c r="F29" s="5"/>
      <c r="G29" s="5"/>
      <c r="H29" s="1"/>
      <c r="I29" s="1"/>
      <c r="J29" s="1"/>
      <c r="K29" s="5"/>
      <c r="L29" s="5"/>
      <c r="M29" s="5"/>
      <c r="N29" s="5"/>
      <c r="O29" s="5"/>
      <c r="P29" s="5"/>
      <c r="Q29" s="1"/>
      <c r="R29" s="36" t="s">
        <v>22</v>
      </c>
      <c r="S29" s="37"/>
      <c r="T29" s="37"/>
      <c r="U29" s="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</row>
    <row r="30" spans="1:61" ht="12" customHeight="1" thickBot="1">
      <c r="A30" s="1"/>
      <c r="B30" s="5"/>
      <c r="C30" s="5"/>
      <c r="D30" s="5"/>
      <c r="E30" s="5"/>
      <c r="F30" s="5"/>
      <c r="G30" s="5"/>
      <c r="H30" s="1"/>
      <c r="I30" s="1"/>
      <c r="J30" s="1"/>
      <c r="K30" s="5"/>
      <c r="L30" s="5"/>
      <c r="M30" s="5"/>
      <c r="N30" s="5"/>
      <c r="O30" s="5"/>
      <c r="P30" s="5"/>
      <c r="Q30" s="1"/>
      <c r="R30" s="97">
        <f>IF(F7="awads",(IF(D7="formation",400,0)),0)</f>
        <v>0</v>
      </c>
      <c r="S30" s="98"/>
      <c r="T30" s="98"/>
      <c r="U30" s="9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</row>
    <row r="31" spans="1:61" ht="12" customHeight="1">
      <c r="A31" s="1"/>
      <c r="B31" s="5"/>
      <c r="C31" s="5"/>
      <c r="D31" s="5"/>
      <c r="E31" s="5"/>
      <c r="F31" s="5"/>
      <c r="G31" s="5"/>
      <c r="H31" s="1"/>
      <c r="I31" s="1"/>
      <c r="J31" s="1"/>
      <c r="K31" s="5"/>
      <c r="L31" s="5"/>
      <c r="M31" s="5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</row>
    <row r="32" spans="1:61" ht="12" customHeight="1">
      <c r="A32" s="1"/>
      <c r="B32" s="5"/>
      <c r="C32" s="5"/>
      <c r="D32" s="5"/>
      <c r="E32" s="5"/>
      <c r="F32" s="5"/>
      <c r="G32" s="5"/>
      <c r="H32" s="1"/>
      <c r="I32" s="1"/>
      <c r="J32" s="1"/>
      <c r="K32" s="5"/>
      <c r="L32" s="5"/>
      <c r="M32" s="5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</row>
    <row r="33" spans="1:61" ht="12" customHeight="1">
      <c r="A33" s="1"/>
      <c r="B33" s="5"/>
      <c r="C33" s="5"/>
      <c r="D33" s="5"/>
      <c r="E33" s="5"/>
      <c r="F33" s="5"/>
      <c r="G33" s="5"/>
      <c r="H33" s="1"/>
      <c r="I33" s="1"/>
      <c r="J33" s="1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</row>
    <row r="34" spans="1:61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</row>
    <row r="35" spans="1:61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</row>
    <row r="36" spans="1:61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</row>
    <row r="37" spans="1:61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</row>
    <row r="38" spans="1:61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</row>
    <row r="39" spans="1:61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61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</row>
    <row r="45" spans="1:61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</row>
    <row r="46" spans="1:61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</row>
    <row r="47" spans="1:61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</row>
    <row r="48" spans="1:61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</row>
    <row r="49" spans="1:61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</row>
    <row r="50" spans="1:61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</row>
    <row r="51" spans="1:61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</row>
    <row r="52" spans="1:61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</row>
    <row r="53" spans="1:61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</row>
    <row r="54" spans="1:61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</row>
    <row r="55" spans="1:61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</row>
    <row r="56" spans="1:61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</row>
    <row r="57" spans="1:61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</row>
    <row r="58" spans="1:61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</row>
    <row r="59" spans="1:61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</row>
    <row r="60" spans="1:61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</row>
    <row r="61" spans="1:61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</row>
    <row r="62" spans="1:61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</row>
    <row r="63" spans="1:61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</row>
    <row r="64" spans="1:61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</row>
    <row r="65" spans="1:61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</row>
    <row r="66" spans="1:61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</row>
    <row r="67" spans="1:6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</row>
    <row r="68" spans="1:61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</row>
    <row r="69" spans="1:61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</row>
    <row r="70" spans="1:61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</row>
    <row r="71" spans="1:61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</row>
    <row r="72" spans="1:61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</row>
    <row r="73" spans="1:61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1:61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</row>
    <row r="75" spans="1:61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</row>
    <row r="76" spans="1:61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</row>
    <row r="77" spans="1:61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</row>
    <row r="78" spans="1:61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</row>
    <row r="79" spans="1:61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</row>
    <row r="80" spans="1:61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</row>
    <row r="81" spans="1:61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</row>
    <row r="82" spans="1:61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</row>
    <row r="83" spans="1:6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</row>
    <row r="84" spans="1:6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</row>
    <row r="85" spans="1:6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</row>
    <row r="86" spans="1:6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</row>
    <row r="87" spans="1:6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</row>
    <row r="88" spans="1:6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</row>
    <row r="89" spans="1:61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</row>
    <row r="90" spans="1:61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</row>
    <row r="91" spans="1:6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</row>
    <row r="92" spans="1:61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</row>
    <row r="93" spans="1:61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</row>
    <row r="94" spans="1:61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</row>
    <row r="95" spans="1:61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</row>
    <row r="96" spans="1:61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</row>
    <row r="97" spans="1:61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</row>
    <row r="98" spans="1:61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</row>
    <row r="99" spans="1:61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</row>
    <row r="100" spans="1:61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</row>
    <row r="101" spans="1:61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</row>
    <row r="102" spans="1:61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</row>
    <row r="103" spans="1:61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</row>
    <row r="104" spans="1:61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</row>
    <row r="105" spans="1:61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</row>
    <row r="106" spans="1:61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</row>
    <row r="107" spans="1:61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</row>
    <row r="108" spans="1:61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</row>
    <row r="109" spans="1:61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</row>
    <row r="110" spans="1:61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</row>
    <row r="111" spans="1:61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</row>
    <row r="112" spans="1:61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</row>
    <row r="113" spans="1:61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</row>
    <row r="114" spans="1:61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</row>
    <row r="115" spans="1:61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</row>
    <row r="116" spans="1:61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</row>
    <row r="117" spans="1:61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</row>
    <row r="118" spans="1:61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</row>
    <row r="119" spans="1:61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</row>
    <row r="120" spans="1:61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</row>
    <row r="121" spans="1:61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</row>
    <row r="122" spans="1:61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</row>
    <row r="123" spans="1:61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</row>
    <row r="124" spans="1:61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</row>
    <row r="125" spans="1:61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</row>
    <row r="126" spans="1:61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</row>
    <row r="127" spans="1:61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</row>
    <row r="128" spans="1:61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</row>
    <row r="129" spans="1:61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</row>
    <row r="130" spans="1:61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</row>
    <row r="131" spans="1:61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</row>
    <row r="132" spans="1:61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</row>
    <row r="133" spans="1:61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</row>
    <row r="134" spans="1:61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</row>
    <row r="135" spans="1:61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</row>
    <row r="136" spans="1:61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</row>
    <row r="137" spans="1:61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</row>
    <row r="138" spans="1:61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</row>
    <row r="139" spans="1:61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</row>
    <row r="140" spans="1:61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</row>
    <row r="141" spans="1:61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</row>
    <row r="142" spans="1:61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</row>
    <row r="143" spans="1:61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</row>
    <row r="144" spans="1:61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</row>
    <row r="145" spans="1:61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</row>
    <row r="146" spans="1:61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</row>
    <row r="147" spans="1:61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</row>
    <row r="148" spans="1:61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</row>
    <row r="149" spans="1:61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</row>
    <row r="150" spans="1:61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</row>
    <row r="151" spans="1:61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</row>
    <row r="152" spans="1:61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</row>
    <row r="153" spans="1:61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</row>
    <row r="154" spans="1:61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</row>
    <row r="155" spans="1:61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</row>
    <row r="156" spans="1:61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</row>
    <row r="157" spans="1:61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</row>
    <row r="158" spans="1:61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</row>
    <row r="159" spans="1:61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</row>
    <row r="160" spans="1:61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</row>
    <row r="161" spans="1:61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</row>
    <row r="162" spans="1:61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</row>
    <row r="163" spans="1:61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</row>
    <row r="164" spans="1:61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</row>
    <row r="165" spans="1:61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</row>
    <row r="166" spans="1:61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</row>
    <row r="167" spans="1:61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</row>
    <row r="168" spans="1:61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</row>
    <row r="169" spans="1:61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</row>
    <row r="170" spans="1:61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</row>
    <row r="171" spans="1:61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</row>
    <row r="172" spans="1:61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</row>
    <row r="173" spans="1:61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</row>
    <row r="174" spans="1:61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</row>
    <row r="175" spans="1:61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</row>
    <row r="176" spans="1:61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</row>
    <row r="177" spans="1:61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</row>
    <row r="178" spans="1:61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</row>
    <row r="179" spans="1:61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</row>
    <row r="180" spans="1:61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</row>
    <row r="181" spans="1:61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</row>
    <row r="182" spans="1:61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</row>
    <row r="183" spans="1:61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</row>
    <row r="184" spans="1:61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</row>
    <row r="185" spans="1:61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</row>
    <row r="186" spans="1:61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</row>
  </sheetData>
  <sheetProtection password="DFF9" sheet="1" objects="1" selectLockedCells="1"/>
  <mergeCells count="57">
    <mergeCell ref="R30:U30"/>
    <mergeCell ref="R22:U22"/>
    <mergeCell ref="R25:U25"/>
    <mergeCell ref="R28:U28"/>
    <mergeCell ref="R29:U29"/>
    <mergeCell ref="R23:U23"/>
    <mergeCell ref="R26:U26"/>
    <mergeCell ref="R14:U14"/>
    <mergeCell ref="R15:U15"/>
    <mergeCell ref="R17:U18"/>
    <mergeCell ref="R21:U21"/>
    <mergeCell ref="R24:U24"/>
    <mergeCell ref="R27:U27"/>
    <mergeCell ref="R20:U20"/>
    <mergeCell ref="R11:U11"/>
    <mergeCell ref="R8:U8"/>
    <mergeCell ref="R9:U9"/>
    <mergeCell ref="R12:U12"/>
    <mergeCell ref="R5:U6"/>
    <mergeCell ref="R7:U7"/>
    <mergeCell ref="R10:U10"/>
    <mergeCell ref="R13:U13"/>
    <mergeCell ref="R19:U19"/>
    <mergeCell ref="E12:G13"/>
    <mergeCell ref="B15:D16"/>
    <mergeCell ref="E15:G18"/>
    <mergeCell ref="K15:M16"/>
    <mergeCell ref="N15:P16"/>
    <mergeCell ref="B17:D18"/>
    <mergeCell ref="K17:M18"/>
    <mergeCell ref="N17:P18"/>
    <mergeCell ref="K12:M13"/>
    <mergeCell ref="M7:N8"/>
    <mergeCell ref="K7:L8"/>
    <mergeCell ref="N12:P13"/>
    <mergeCell ref="O7:P8"/>
    <mergeCell ref="K10:M11"/>
    <mergeCell ref="N10:P11"/>
    <mergeCell ref="B7:C8"/>
    <mergeCell ref="D7:E8"/>
    <mergeCell ref="F7:H8"/>
    <mergeCell ref="H12:J13"/>
    <mergeCell ref="B10:G10"/>
    <mergeCell ref="H10:J11"/>
    <mergeCell ref="B11:D11"/>
    <mergeCell ref="E11:G11"/>
    <mergeCell ref="I7:J8"/>
    <mergeCell ref="B12:D13"/>
    <mergeCell ref="R2:W2"/>
    <mergeCell ref="B2:P3"/>
    <mergeCell ref="B5:C6"/>
    <mergeCell ref="D5:E6"/>
    <mergeCell ref="F5:H6"/>
    <mergeCell ref="K5:L6"/>
    <mergeCell ref="I5:J6"/>
    <mergeCell ref="M5:N6"/>
    <mergeCell ref="O5:P6"/>
  </mergeCells>
  <conditionalFormatting sqref="N12:P13">
    <cfRule type="cellIs" priority="1" dxfId="4" operator="lessThan" stopIfTrue="1">
      <formula>3</formula>
    </cfRule>
  </conditionalFormatting>
  <conditionalFormatting sqref="N10:P11">
    <cfRule type="expression" priority="2" dxfId="4" stopIfTrue="1">
      <formula>$N$12&lt;3</formula>
    </cfRule>
  </conditionalFormatting>
  <conditionalFormatting sqref="R9:U9 R12:U12 R15:U15 R21:U21 R24:U24 R27:U27 R30:U30">
    <cfRule type="cellIs" priority="3" dxfId="0" operator="greaterThan" stopIfTrue="1">
      <formula>0</formula>
    </cfRule>
  </conditionalFormatting>
  <conditionalFormatting sqref="R8:U8 R11:U11 R14:U14 R20:U20 R23:U23 R26:U26 R29:U29">
    <cfRule type="expression" priority="4" dxfId="0" stopIfTrue="1">
      <formula>R9&gt;0</formula>
    </cfRule>
  </conditionalFormatting>
  <conditionalFormatting sqref="R5:U6">
    <cfRule type="expression" priority="5" dxfId="0" stopIfTrue="1">
      <formula>$O$20&gt;0</formula>
    </cfRule>
  </conditionalFormatting>
  <conditionalFormatting sqref="R17:U18">
    <cfRule type="expression" priority="6" dxfId="0" stopIfTrue="1">
      <formula>$P$20&gt;0</formula>
    </cfRule>
  </conditionalFormatting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E194"/>
  <sheetViews>
    <sheetView zoomScalePageLayoutView="0" workbookViewId="0" topLeftCell="A1">
      <selection activeCell="B5" sqref="B5:C6"/>
    </sheetView>
  </sheetViews>
  <sheetFormatPr defaultColWidth="5.140625" defaultRowHeight="12" customHeight="1"/>
  <cols>
    <col min="1" max="1" width="3.28125" style="2" customWidth="1"/>
    <col min="2" max="3" width="6.421875" style="2" customWidth="1"/>
    <col min="4" max="5" width="7.7109375" style="2" customWidth="1"/>
    <col min="6" max="11" width="6.421875" style="2" customWidth="1"/>
    <col min="12" max="12" width="8.8515625" style="2" customWidth="1"/>
    <col min="13" max="13" width="6.28125" style="2" customWidth="1"/>
    <col min="14" max="16" width="6.421875" style="2" customWidth="1"/>
    <col min="17" max="17" width="5.00390625" style="2" customWidth="1"/>
    <col min="18" max="21" width="5.7109375" style="2" customWidth="1"/>
    <col min="22" max="16384" width="5.140625" style="2" customWidth="1"/>
  </cols>
  <sheetData>
    <row r="1" spans="1:57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2" customHeight="1">
      <c r="A2" s="1"/>
      <c r="B2" s="78" t="s">
        <v>18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  <c r="Q2" s="1"/>
      <c r="R2" s="7" t="s">
        <v>30</v>
      </c>
      <c r="S2" s="7"/>
      <c r="T2" s="7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2" customHeight="1" thickBot="1">
      <c r="A3" s="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.25" customHeight="1" thickBot="1">
      <c r="A5" s="1"/>
      <c r="B5" s="126" t="b">
        <v>0</v>
      </c>
      <c r="C5" s="126"/>
      <c r="D5" s="126" t="b">
        <v>0</v>
      </c>
      <c r="E5" s="126"/>
      <c r="F5" s="126" t="b">
        <v>1</v>
      </c>
      <c r="G5" s="126"/>
      <c r="H5" s="141"/>
      <c r="I5" s="144" t="s">
        <v>19</v>
      </c>
      <c r="J5" s="142"/>
      <c r="K5" s="142"/>
      <c r="L5" s="142" t="s">
        <v>2</v>
      </c>
      <c r="M5" s="142"/>
      <c r="N5" s="142" t="s">
        <v>0</v>
      </c>
      <c r="O5" s="142"/>
      <c r="P5" s="146"/>
      <c r="Q5" s="1"/>
      <c r="R5" s="112" t="s">
        <v>23</v>
      </c>
      <c r="S5" s="113"/>
      <c r="T5" s="113"/>
      <c r="U5" s="1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2" customHeight="1" thickBot="1">
      <c r="A6" s="1"/>
      <c r="B6" s="126"/>
      <c r="C6" s="126"/>
      <c r="D6" s="126"/>
      <c r="E6" s="126"/>
      <c r="F6" s="126"/>
      <c r="G6" s="126"/>
      <c r="H6" s="141"/>
      <c r="I6" s="145"/>
      <c r="J6" s="143"/>
      <c r="K6" s="143"/>
      <c r="L6" s="143"/>
      <c r="M6" s="143"/>
      <c r="N6" s="143"/>
      <c r="O6" s="143"/>
      <c r="P6" s="147"/>
      <c r="Q6" s="1"/>
      <c r="R6" s="115"/>
      <c r="S6" s="116"/>
      <c r="T6" s="116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2" customHeight="1" thickBot="1">
      <c r="A7" s="1"/>
      <c r="B7" s="132" t="str">
        <f>IF(B5=TRUE,"day","night")</f>
        <v>night</v>
      </c>
      <c r="C7" s="132"/>
      <c r="D7" s="132" t="str">
        <f>IF(D5=TRUE,"SS","Formation")</f>
        <v>Formation</v>
      </c>
      <c r="E7" s="132"/>
      <c r="F7" s="132" t="str">
        <f>IF(F5=TRUE,"Visual","AWADS")</f>
        <v>Visual</v>
      </c>
      <c r="G7" s="132"/>
      <c r="H7" s="148"/>
      <c r="I7" s="149">
        <v>6</v>
      </c>
      <c r="J7" s="138"/>
      <c r="K7" s="138"/>
      <c r="L7" s="138">
        <v>4115</v>
      </c>
      <c r="M7" s="138"/>
      <c r="N7" s="138">
        <v>130</v>
      </c>
      <c r="O7" s="138"/>
      <c r="P7" s="139"/>
      <c r="Q7" s="1"/>
      <c r="R7" s="39"/>
      <c r="S7" s="40"/>
      <c r="T7" s="40"/>
      <c r="U7" s="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2" customHeight="1" thickBot="1">
      <c r="A8" s="1"/>
      <c r="B8" s="132"/>
      <c r="C8" s="132"/>
      <c r="D8" s="132"/>
      <c r="E8" s="132"/>
      <c r="F8" s="132"/>
      <c r="G8" s="132"/>
      <c r="H8" s="148"/>
      <c r="I8" s="95"/>
      <c r="J8" s="140"/>
      <c r="K8" s="140"/>
      <c r="L8" s="140"/>
      <c r="M8" s="140"/>
      <c r="N8" s="140"/>
      <c r="O8" s="140"/>
      <c r="P8" s="96"/>
      <c r="Q8" s="1"/>
      <c r="R8" s="36" t="s">
        <v>20</v>
      </c>
      <c r="S8" s="37"/>
      <c r="T8" s="37"/>
      <c r="U8" s="3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7">
        <f>IF(B7="Night",(IF(F7="awads",0,100)),0)</f>
        <v>100</v>
      </c>
      <c r="S9" s="28"/>
      <c r="T9" s="28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2" customHeight="1">
      <c r="A10" s="1"/>
      <c r="B10" s="59" t="s">
        <v>4</v>
      </c>
      <c r="C10" s="47"/>
      <c r="D10" s="47"/>
      <c r="E10" s="47"/>
      <c r="F10" s="47"/>
      <c r="G10" s="47"/>
      <c r="H10" s="47" t="s">
        <v>9</v>
      </c>
      <c r="I10" s="47"/>
      <c r="J10" s="47"/>
      <c r="K10" s="47" t="s">
        <v>15</v>
      </c>
      <c r="L10" s="47"/>
      <c r="M10" s="47"/>
      <c r="N10" s="47" t="s">
        <v>11</v>
      </c>
      <c r="O10" s="47"/>
      <c r="P10" s="51"/>
      <c r="Q10" s="1"/>
      <c r="R10" s="8"/>
      <c r="S10" s="9"/>
      <c r="T10" s="9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2" customHeight="1">
      <c r="A11" s="1"/>
      <c r="B11" s="60" t="s">
        <v>5</v>
      </c>
      <c r="C11" s="48"/>
      <c r="D11" s="48"/>
      <c r="E11" s="48" t="s">
        <v>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2"/>
      <c r="Q11" s="1"/>
      <c r="R11" s="36" t="s">
        <v>25</v>
      </c>
      <c r="S11" s="37"/>
      <c r="T11" s="37"/>
      <c r="U11" s="3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2" customHeight="1">
      <c r="A12" s="1"/>
      <c r="B12" s="84">
        <f>660+R9+R12+R15</f>
        <v>1233</v>
      </c>
      <c r="C12" s="49"/>
      <c r="D12" s="49"/>
      <c r="E12" s="49">
        <f>580+R21+R24+R27+R30</f>
        <v>836</v>
      </c>
      <c r="F12" s="49"/>
      <c r="G12" s="49"/>
      <c r="H12" s="49">
        <f>200+(0.5*(R9+R15))</f>
        <v>361.5</v>
      </c>
      <c r="I12" s="49"/>
      <c r="J12" s="49"/>
      <c r="K12" s="49">
        <f>(B12-H12)</f>
        <v>871.5</v>
      </c>
      <c r="L12" s="49"/>
      <c r="M12" s="49"/>
      <c r="N12" s="74">
        <f>K12/((6076.10333/10800)*$N$7)</f>
        <v>11.915784595707075</v>
      </c>
      <c r="O12" s="74"/>
      <c r="P12" s="75"/>
      <c r="Q12" s="1"/>
      <c r="R12" s="27">
        <f>((I7-1)*50)</f>
        <v>250</v>
      </c>
      <c r="S12" s="28"/>
      <c r="T12" s="28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2" customHeight="1" thickBot="1">
      <c r="A13" s="1"/>
      <c r="B13" s="8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6"/>
      <c r="O13" s="76"/>
      <c r="P13" s="77"/>
      <c r="Q13" s="1"/>
      <c r="R13" s="8"/>
      <c r="S13" s="9"/>
      <c r="T13" s="9"/>
      <c r="U13" s="1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2" customHeight="1" thickBo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6" t="s">
        <v>2</v>
      </c>
      <c r="S14" s="37"/>
      <c r="T14" s="37"/>
      <c r="U14" s="3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2" customHeight="1" thickBot="1">
      <c r="A15" s="1"/>
      <c r="B15" s="61" t="s">
        <v>7</v>
      </c>
      <c r="C15" s="62"/>
      <c r="D15" s="62"/>
      <c r="E15" s="65" t="s">
        <v>12</v>
      </c>
      <c r="F15" s="66"/>
      <c r="G15" s="67"/>
      <c r="H15" s="1"/>
      <c r="I15" s="1"/>
      <c r="J15" s="1"/>
      <c r="K15" s="100" t="s">
        <v>8</v>
      </c>
      <c r="L15" s="101"/>
      <c r="M15" s="101"/>
      <c r="N15" s="106" t="s">
        <v>10</v>
      </c>
      <c r="O15" s="107"/>
      <c r="P15" s="108"/>
      <c r="Q15" s="1"/>
      <c r="R15" s="97">
        <f>(IF(L7&lt;3000,0,(ROUNDUP((L7-3000)*0.2,0))))</f>
        <v>223</v>
      </c>
      <c r="S15" s="98"/>
      <c r="T15" s="98"/>
      <c r="U15" s="9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2" customHeight="1" thickBot="1">
      <c r="A16" s="1"/>
      <c r="B16" s="63"/>
      <c r="C16" s="64"/>
      <c r="D16" s="64"/>
      <c r="E16" s="68"/>
      <c r="F16" s="69"/>
      <c r="G16" s="70"/>
      <c r="H16" s="1"/>
      <c r="I16" s="1"/>
      <c r="J16" s="1"/>
      <c r="K16" s="102"/>
      <c r="L16" s="103"/>
      <c r="M16" s="103"/>
      <c r="N16" s="109"/>
      <c r="O16" s="110"/>
      <c r="P16" s="1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2" customHeight="1">
      <c r="A17" s="1"/>
      <c r="B17" s="55">
        <f>ROUNDUP(SQRT((B12-H12)*(B12-H12)+(E12/2)*(E12/2)),0)</f>
        <v>967</v>
      </c>
      <c r="C17" s="56"/>
      <c r="D17" s="56"/>
      <c r="E17" s="68"/>
      <c r="F17" s="69"/>
      <c r="G17" s="70"/>
      <c r="H17" s="1"/>
      <c r="I17" s="1"/>
      <c r="J17" s="1"/>
      <c r="K17" s="104">
        <f>ROUNDUP(IF(((B12/2)-H12)&lt;0,B17,SQRT((B12/2)*(B12/2)+(E12/2)*(E12/2))),0)</f>
        <v>745</v>
      </c>
      <c r="L17" s="23"/>
      <c r="M17" s="23"/>
      <c r="N17" s="23">
        <f>IF(((B12/2)-H12)&lt;0,0,((B12/2)-H12))</f>
        <v>255</v>
      </c>
      <c r="O17" s="23"/>
      <c r="P17" s="24"/>
      <c r="Q17" s="1"/>
      <c r="R17" s="112" t="s">
        <v>24</v>
      </c>
      <c r="S17" s="113"/>
      <c r="T17" s="113"/>
      <c r="U17" s="1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2" customHeight="1" thickBot="1">
      <c r="A18" s="1"/>
      <c r="B18" s="57"/>
      <c r="C18" s="58"/>
      <c r="D18" s="58"/>
      <c r="E18" s="71"/>
      <c r="F18" s="72"/>
      <c r="G18" s="73"/>
      <c r="H18" s="1"/>
      <c r="I18" s="1"/>
      <c r="J18" s="1"/>
      <c r="K18" s="105"/>
      <c r="L18" s="25"/>
      <c r="M18" s="25"/>
      <c r="N18" s="25"/>
      <c r="O18" s="25"/>
      <c r="P18" s="26"/>
      <c r="Q18" s="1"/>
      <c r="R18" s="115"/>
      <c r="S18" s="116"/>
      <c r="T18" s="116"/>
      <c r="U18" s="11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2" customHeight="1">
      <c r="A19" s="1"/>
      <c r="B19" s="1"/>
      <c r="C19" s="1"/>
      <c r="D19" s="1"/>
      <c r="E19" s="1"/>
      <c r="F19" s="1"/>
      <c r="G19" s="1"/>
      <c r="H19" s="3"/>
      <c r="I19" s="3"/>
      <c r="J19" s="3"/>
      <c r="K19" s="4"/>
      <c r="L19" s="4"/>
      <c r="M19" s="4"/>
      <c r="N19" s="4"/>
      <c r="O19" s="4"/>
      <c r="P19" s="4"/>
      <c r="Q19" s="3"/>
      <c r="R19" s="42"/>
      <c r="S19" s="43"/>
      <c r="T19" s="43"/>
      <c r="U19" s="4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2" customHeight="1">
      <c r="A20" s="1"/>
      <c r="B20" s="5"/>
      <c r="C20" s="5"/>
      <c r="D20" s="5"/>
      <c r="E20" s="5"/>
      <c r="F20" s="5"/>
      <c r="G20" s="5"/>
      <c r="H20" s="1"/>
      <c r="I20" s="1"/>
      <c r="J20" s="1"/>
      <c r="K20" s="5"/>
      <c r="L20" s="5"/>
      <c r="M20" s="5"/>
      <c r="N20" s="5"/>
      <c r="O20" s="6">
        <f>R9+R12+R15</f>
        <v>573</v>
      </c>
      <c r="P20" s="6">
        <f>R21+R24+R27+R30</f>
        <v>256</v>
      </c>
      <c r="Q20" s="1"/>
      <c r="R20" s="36" t="s">
        <v>2</v>
      </c>
      <c r="S20" s="37"/>
      <c r="T20" s="37"/>
      <c r="U20" s="3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2" customHeight="1">
      <c r="A21" s="1"/>
      <c r="B21" s="5"/>
      <c r="C21" s="5"/>
      <c r="D21" s="5"/>
      <c r="E21" s="5"/>
      <c r="F21" s="5"/>
      <c r="G21" s="5"/>
      <c r="H21" s="1"/>
      <c r="I21" s="1"/>
      <c r="J21" s="1"/>
      <c r="K21" s="5"/>
      <c r="L21" s="5"/>
      <c r="M21" s="5"/>
      <c r="N21" s="5"/>
      <c r="O21" s="5"/>
      <c r="P21" s="5"/>
      <c r="Q21" s="1"/>
      <c r="R21" s="27">
        <f>(IF(L7&lt;3000,0,(ROUNDUP((L7-3000)*0.05,0))))</f>
        <v>56</v>
      </c>
      <c r="S21" s="28"/>
      <c r="T21" s="28"/>
      <c r="U21" s="2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2" customHeight="1">
      <c r="A22" s="1"/>
      <c r="B22" s="5"/>
      <c r="C22" s="5"/>
      <c r="D22" s="5"/>
      <c r="E22" s="5"/>
      <c r="F22" s="5"/>
      <c r="G22" s="5"/>
      <c r="H22" s="1"/>
      <c r="I22" s="1"/>
      <c r="J22" s="1"/>
      <c r="K22" s="5"/>
      <c r="L22" s="5"/>
      <c r="M22" s="5"/>
      <c r="N22" s="5"/>
      <c r="O22" s="5"/>
      <c r="P22" s="5"/>
      <c r="Q22" s="1"/>
      <c r="R22" s="8"/>
      <c r="S22" s="9"/>
      <c r="T22" s="9"/>
      <c r="U22" s="1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2" customHeight="1">
      <c r="A23" s="1"/>
      <c r="B23" s="5"/>
      <c r="C23" s="5"/>
      <c r="D23" s="5"/>
      <c r="E23" s="5"/>
      <c r="F23" s="5"/>
      <c r="G23" s="5"/>
      <c r="H23" s="1"/>
      <c r="I23" s="1"/>
      <c r="J23" s="1"/>
      <c r="K23" s="5"/>
      <c r="L23" s="5"/>
      <c r="M23" s="5"/>
      <c r="N23" s="5"/>
      <c r="O23" s="5"/>
      <c r="P23" s="5"/>
      <c r="Q23" s="1"/>
      <c r="R23" s="36" t="s">
        <v>20</v>
      </c>
      <c r="S23" s="37"/>
      <c r="T23" s="37"/>
      <c r="U23" s="3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2" customHeight="1">
      <c r="A24" s="1"/>
      <c r="B24" s="5"/>
      <c r="C24" s="5"/>
      <c r="D24" s="5"/>
      <c r="E24" s="5"/>
      <c r="F24" s="5"/>
      <c r="G24" s="5"/>
      <c r="H24" s="1"/>
      <c r="I24" s="1"/>
      <c r="J24" s="1"/>
      <c r="K24" s="5"/>
      <c r="L24" s="5"/>
      <c r="M24" s="5"/>
      <c r="N24" s="5"/>
      <c r="O24" s="5"/>
      <c r="P24" s="5"/>
      <c r="Q24" s="1"/>
      <c r="R24" s="27">
        <f>IF(B7="Night",(IF(F7="awads",0,100)),0)</f>
        <v>100</v>
      </c>
      <c r="S24" s="28"/>
      <c r="T24" s="28"/>
      <c r="U24" s="2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2" customHeight="1">
      <c r="A25" s="1"/>
      <c r="B25" s="5"/>
      <c r="C25" s="5"/>
      <c r="D25" s="5"/>
      <c r="E25" s="5"/>
      <c r="F25" s="5"/>
      <c r="G25" s="5"/>
      <c r="H25" s="1"/>
      <c r="I25" s="1"/>
      <c r="J25" s="1"/>
      <c r="K25" s="5"/>
      <c r="L25" s="5"/>
      <c r="M25" s="5"/>
      <c r="N25" s="5"/>
      <c r="O25" s="5"/>
      <c r="P25" s="5"/>
      <c r="Q25" s="1"/>
      <c r="R25" s="8"/>
      <c r="S25" s="9"/>
      <c r="T25" s="9"/>
      <c r="U25" s="1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2" customHeight="1">
      <c r="A26" s="1"/>
      <c r="B26" s="5"/>
      <c r="C26" s="5"/>
      <c r="D26" s="5"/>
      <c r="E26" s="5"/>
      <c r="F26" s="5"/>
      <c r="G26" s="5"/>
      <c r="H26" s="1"/>
      <c r="I26" s="1"/>
      <c r="J26" s="1"/>
      <c r="K26" s="5"/>
      <c r="L26" s="5"/>
      <c r="M26" s="5"/>
      <c r="N26" s="5"/>
      <c r="O26" s="5"/>
      <c r="P26" s="5"/>
      <c r="Q26" s="1"/>
      <c r="R26" s="36" t="s">
        <v>21</v>
      </c>
      <c r="S26" s="37"/>
      <c r="T26" s="37"/>
      <c r="U26" s="3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2" customHeight="1">
      <c r="A27" s="1"/>
      <c r="B27" s="5"/>
      <c r="C27" s="5"/>
      <c r="D27" s="5"/>
      <c r="E27" s="5"/>
      <c r="F27" s="5"/>
      <c r="G27" s="5"/>
      <c r="H27" s="1"/>
      <c r="I27" s="1"/>
      <c r="J27" s="1"/>
      <c r="K27" s="5"/>
      <c r="L27" s="5"/>
      <c r="M27" s="5"/>
      <c r="N27" s="5"/>
      <c r="O27" s="5"/>
      <c r="P27" s="5"/>
      <c r="Q27" s="1"/>
      <c r="R27" s="27">
        <f>IF(D7="Formation",(IF(F7="awads",0,100)),0)</f>
        <v>100</v>
      </c>
      <c r="S27" s="28"/>
      <c r="T27" s="28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2" customHeight="1">
      <c r="A28" s="1"/>
      <c r="B28" s="5"/>
      <c r="C28" s="5"/>
      <c r="D28" s="5"/>
      <c r="E28" s="5"/>
      <c r="F28" s="5"/>
      <c r="G28" s="5"/>
      <c r="H28" s="1"/>
      <c r="I28" s="1"/>
      <c r="J28" s="1"/>
      <c r="K28" s="5"/>
      <c r="L28" s="5"/>
      <c r="M28" s="5"/>
      <c r="N28" s="5"/>
      <c r="O28" s="5"/>
      <c r="P28" s="5"/>
      <c r="Q28" s="1"/>
      <c r="R28" s="8"/>
      <c r="S28" s="9"/>
      <c r="T28" s="9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2" customHeight="1">
      <c r="A29" s="1"/>
      <c r="B29" s="5"/>
      <c r="C29" s="5"/>
      <c r="D29" s="5"/>
      <c r="E29" s="5"/>
      <c r="F29" s="5"/>
      <c r="G29" s="5"/>
      <c r="H29" s="1"/>
      <c r="I29" s="1"/>
      <c r="J29" s="1"/>
      <c r="K29" s="5"/>
      <c r="L29" s="5"/>
      <c r="M29" s="5"/>
      <c r="N29" s="5"/>
      <c r="O29" s="5"/>
      <c r="P29" s="5"/>
      <c r="Q29" s="1"/>
      <c r="R29" s="36" t="s">
        <v>22</v>
      </c>
      <c r="S29" s="37"/>
      <c r="T29" s="37"/>
      <c r="U29" s="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2" customHeight="1" thickBot="1">
      <c r="A30" s="1"/>
      <c r="B30" s="5"/>
      <c r="C30" s="5"/>
      <c r="D30" s="5"/>
      <c r="E30" s="5"/>
      <c r="F30" s="5"/>
      <c r="G30" s="5"/>
      <c r="H30" s="1"/>
      <c r="I30" s="1"/>
      <c r="J30" s="1"/>
      <c r="K30" s="5"/>
      <c r="L30" s="5"/>
      <c r="M30" s="5"/>
      <c r="N30" s="5"/>
      <c r="O30" s="5"/>
      <c r="P30" s="5"/>
      <c r="Q30" s="1"/>
      <c r="R30" s="97">
        <f>IF(F7="awads",(IF(D7="formation",400,0)),0)</f>
        <v>0</v>
      </c>
      <c r="S30" s="98"/>
      <c r="T30" s="98"/>
      <c r="U30" s="9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" customHeight="1">
      <c r="A31" s="1"/>
      <c r="B31" s="5"/>
      <c r="C31" s="5"/>
      <c r="D31" s="5"/>
      <c r="E31" s="5"/>
      <c r="F31" s="5"/>
      <c r="G31" s="5"/>
      <c r="H31" s="1"/>
      <c r="I31" s="1"/>
      <c r="J31" s="1"/>
      <c r="K31" s="5"/>
      <c r="L31" s="5"/>
      <c r="M31" s="5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" customHeight="1">
      <c r="A32" s="1"/>
      <c r="B32" s="5"/>
      <c r="C32" s="5"/>
      <c r="D32" s="5"/>
      <c r="E32" s="5"/>
      <c r="F32" s="5"/>
      <c r="G32" s="5"/>
      <c r="H32" s="1"/>
      <c r="I32" s="1"/>
      <c r="J32" s="1"/>
      <c r="K32" s="5"/>
      <c r="L32" s="5"/>
      <c r="M32" s="5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" customHeight="1">
      <c r="A33" s="1"/>
      <c r="B33" s="5"/>
      <c r="C33" s="5"/>
      <c r="D33" s="5"/>
      <c r="E33" s="5"/>
      <c r="F33" s="5"/>
      <c r="G33" s="5"/>
      <c r="H33" s="1"/>
      <c r="I33" s="1"/>
      <c r="J33" s="1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1:57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1:57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1:57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1:57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1:57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1:57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1:57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1:57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1:57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1:57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1:57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1:57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1:57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1:57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1:57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1:57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1:57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1:57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1:57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1:57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1:57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1:57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1:57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1:57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</sheetData>
  <sheetProtection password="DFF9" sheet="1" objects="1" selectLockedCells="1"/>
  <mergeCells count="55">
    <mergeCell ref="R22:U22"/>
    <mergeCell ref="B12:D13"/>
    <mergeCell ref="E12:G13"/>
    <mergeCell ref="K12:M13"/>
    <mergeCell ref="K17:M18"/>
    <mergeCell ref="H12:J13"/>
    <mergeCell ref="R30:U30"/>
    <mergeCell ref="R29:U29"/>
    <mergeCell ref="R23:U23"/>
    <mergeCell ref="R26:U26"/>
    <mergeCell ref="R25:U25"/>
    <mergeCell ref="N12:P13"/>
    <mergeCell ref="N17:P18"/>
    <mergeCell ref="R28:U28"/>
    <mergeCell ref="R24:U24"/>
    <mergeCell ref="R27:U27"/>
    <mergeCell ref="K10:M11"/>
    <mergeCell ref="R20:U20"/>
    <mergeCell ref="R21:U21"/>
    <mergeCell ref="R5:U6"/>
    <mergeCell ref="B15:D16"/>
    <mergeCell ref="E15:G18"/>
    <mergeCell ref="K15:M16"/>
    <mergeCell ref="N15:P16"/>
    <mergeCell ref="B17:D18"/>
    <mergeCell ref="N10:P11"/>
    <mergeCell ref="B11:D11"/>
    <mergeCell ref="E11:G11"/>
    <mergeCell ref="B7:C8"/>
    <mergeCell ref="D7:E8"/>
    <mergeCell ref="F7:H8"/>
    <mergeCell ref="L7:M8"/>
    <mergeCell ref="B10:G10"/>
    <mergeCell ref="I7:K8"/>
    <mergeCell ref="H10:J11"/>
    <mergeCell ref="R12:U12"/>
    <mergeCell ref="N7:P8"/>
    <mergeCell ref="B2:P3"/>
    <mergeCell ref="B5:C6"/>
    <mergeCell ref="D5:E6"/>
    <mergeCell ref="F5:H6"/>
    <mergeCell ref="L5:M6"/>
    <mergeCell ref="I5:K6"/>
    <mergeCell ref="N5:P6"/>
    <mergeCell ref="R11:U11"/>
    <mergeCell ref="R2:W2"/>
    <mergeCell ref="R7:U7"/>
    <mergeCell ref="R10:U10"/>
    <mergeCell ref="R13:U13"/>
    <mergeCell ref="R19:U19"/>
    <mergeCell ref="R14:U14"/>
    <mergeCell ref="R15:U15"/>
    <mergeCell ref="R17:U18"/>
    <mergeCell ref="R8:U8"/>
    <mergeCell ref="R9:U9"/>
  </mergeCells>
  <conditionalFormatting sqref="N12:P13">
    <cfRule type="cellIs" priority="1" dxfId="4" operator="lessThan" stopIfTrue="1">
      <formula>3</formula>
    </cfRule>
  </conditionalFormatting>
  <conditionalFormatting sqref="N10:P11">
    <cfRule type="expression" priority="2" dxfId="4" stopIfTrue="1">
      <formula>$N$12&lt;3</formula>
    </cfRule>
  </conditionalFormatting>
  <conditionalFormatting sqref="R5:U6">
    <cfRule type="expression" priority="3" dxfId="0" stopIfTrue="1">
      <formula>$O$20&gt;0</formula>
    </cfRule>
  </conditionalFormatting>
  <conditionalFormatting sqref="R9:U9 R12:U12 R15:U15 R21:U21 R24:U24 R27:U27 R30:U30">
    <cfRule type="cellIs" priority="4" dxfId="0" operator="greaterThan" stopIfTrue="1">
      <formula>0</formula>
    </cfRule>
  </conditionalFormatting>
  <conditionalFormatting sqref="R8:U8 R11:U11 R14:U14 R20:U20 R23:U23 R26:U26 R29:U29">
    <cfRule type="expression" priority="5" dxfId="0" stopIfTrue="1">
      <formula>R9&gt;0</formula>
    </cfRule>
  </conditionalFormatting>
  <conditionalFormatting sqref="R17:U18">
    <cfRule type="expression" priority="6" dxfId="0" stopIfTrue="1">
      <formula>$P$20&gt;0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BC137"/>
  <sheetViews>
    <sheetView tabSelected="1" zoomScalePageLayoutView="0" workbookViewId="0" topLeftCell="A1">
      <selection activeCell="K7" sqref="K7:L8"/>
    </sheetView>
  </sheetViews>
  <sheetFormatPr defaultColWidth="5.140625" defaultRowHeight="12" customHeight="1"/>
  <cols>
    <col min="1" max="1" width="3.28125" style="2" customWidth="1"/>
    <col min="2" max="3" width="6.421875" style="2" customWidth="1"/>
    <col min="4" max="5" width="7.7109375" style="2" customWidth="1"/>
    <col min="6" max="8" width="6.421875" style="2" customWidth="1"/>
    <col min="9" max="10" width="7.7109375" style="2" customWidth="1"/>
    <col min="11" max="11" width="6.421875" style="2" customWidth="1"/>
    <col min="12" max="12" width="8.8515625" style="2" customWidth="1"/>
    <col min="13" max="13" width="6.28125" style="2" customWidth="1"/>
    <col min="14" max="16" width="6.421875" style="2" customWidth="1"/>
    <col min="17" max="17" width="5.00390625" style="2" customWidth="1"/>
    <col min="18" max="21" width="5.7109375" style="2" customWidth="1"/>
    <col min="22" max="16384" width="5.140625" style="2" customWidth="1"/>
  </cols>
  <sheetData>
    <row r="1" spans="1:55" ht="6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2" customHeight="1">
      <c r="A2" s="1"/>
      <c r="B2" s="150" t="s">
        <v>26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  <c r="Q2" s="1"/>
      <c r="R2" s="7" t="s">
        <v>30</v>
      </c>
      <c r="S2" s="7"/>
      <c r="T2" s="7"/>
      <c r="U2" s="7"/>
      <c r="V2" s="7"/>
      <c r="W2" s="7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2" customHeight="1" thickBot="1">
      <c r="A3" s="1"/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1:55" ht="15.75" thickBot="1">
      <c r="A5" s="1"/>
      <c r="B5" s="126" t="b">
        <v>0</v>
      </c>
      <c r="C5" s="126"/>
      <c r="D5" s="126" t="b">
        <v>0</v>
      </c>
      <c r="E5" s="126"/>
      <c r="F5" s="126" t="b">
        <v>1</v>
      </c>
      <c r="G5" s="126"/>
      <c r="H5" s="126"/>
      <c r="I5" s="126" t="b">
        <v>1</v>
      </c>
      <c r="J5" s="126"/>
      <c r="K5" s="127" t="s">
        <v>2</v>
      </c>
      <c r="L5" s="127"/>
      <c r="M5" s="129" t="s">
        <v>14</v>
      </c>
      <c r="N5" s="130"/>
      <c r="O5" s="129" t="s">
        <v>0</v>
      </c>
      <c r="P5" s="131"/>
      <c r="Q5" s="1"/>
      <c r="R5" s="112" t="s">
        <v>23</v>
      </c>
      <c r="S5" s="113"/>
      <c r="T5" s="113"/>
      <c r="U5" s="114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2" customHeight="1" thickBot="1">
      <c r="A6" s="1"/>
      <c r="B6" s="126"/>
      <c r="C6" s="126"/>
      <c r="D6" s="126"/>
      <c r="E6" s="126"/>
      <c r="F6" s="126"/>
      <c r="G6" s="126"/>
      <c r="H6" s="126"/>
      <c r="I6" s="126"/>
      <c r="J6" s="126"/>
      <c r="K6" s="128"/>
      <c r="L6" s="128"/>
      <c r="M6" s="46"/>
      <c r="N6" s="31"/>
      <c r="O6" s="46"/>
      <c r="P6" s="121"/>
      <c r="Q6" s="1"/>
      <c r="R6" s="115"/>
      <c r="S6" s="116"/>
      <c r="T6" s="116"/>
      <c r="U6" s="11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" customHeight="1" thickBot="1">
      <c r="A7" s="1"/>
      <c r="B7" s="132" t="str">
        <f>IF(B5=TRUE,"day","night")</f>
        <v>night</v>
      </c>
      <c r="C7" s="132"/>
      <c r="D7" s="132" t="str">
        <f>IF(D5=TRUE,"SS","Formation")</f>
        <v>Formation</v>
      </c>
      <c r="E7" s="132"/>
      <c r="F7" s="132" t="str">
        <f>IF(F5=TRUE,"Visual","AWADS")</f>
        <v>Visual</v>
      </c>
      <c r="G7" s="132"/>
      <c r="H7" s="132"/>
      <c r="I7" s="132" t="str">
        <f>IF(I5=TRUE,"Single","Double")</f>
        <v>Single</v>
      </c>
      <c r="J7" s="132"/>
      <c r="K7" s="118">
        <v>600</v>
      </c>
      <c r="L7" s="118"/>
      <c r="M7" s="156">
        <v>1</v>
      </c>
      <c r="N7" s="157"/>
      <c r="O7" s="19">
        <v>130</v>
      </c>
      <c r="P7" s="136"/>
      <c r="Q7" s="1"/>
      <c r="R7" s="39"/>
      <c r="S7" s="40"/>
      <c r="T7" s="40"/>
      <c r="U7" s="4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" customHeight="1" thickBot="1">
      <c r="A8" s="1"/>
      <c r="B8" s="132"/>
      <c r="C8" s="132"/>
      <c r="D8" s="132"/>
      <c r="E8" s="132"/>
      <c r="F8" s="132"/>
      <c r="G8" s="132"/>
      <c r="H8" s="132"/>
      <c r="I8" s="132"/>
      <c r="J8" s="132"/>
      <c r="K8" s="135"/>
      <c r="L8" s="135"/>
      <c r="M8" s="158"/>
      <c r="N8" s="159"/>
      <c r="O8" s="133"/>
      <c r="P8" s="137"/>
      <c r="Q8" s="1"/>
      <c r="R8" s="36" t="s">
        <v>20</v>
      </c>
      <c r="S8" s="37"/>
      <c r="T8" s="37"/>
      <c r="U8" s="3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7">
        <f>IF(B7="Night",(IF(F7="awads",0,100)),0)</f>
        <v>100</v>
      </c>
      <c r="S9" s="28"/>
      <c r="T9" s="28"/>
      <c r="U9" s="2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2" customHeight="1">
      <c r="A10" s="1"/>
      <c r="B10" s="59" t="s">
        <v>4</v>
      </c>
      <c r="C10" s="47"/>
      <c r="D10" s="47"/>
      <c r="E10" s="47"/>
      <c r="F10" s="47"/>
      <c r="G10" s="47"/>
      <c r="H10" s="47" t="s">
        <v>9</v>
      </c>
      <c r="I10" s="47"/>
      <c r="J10" s="47"/>
      <c r="K10" s="47" t="s">
        <v>29</v>
      </c>
      <c r="L10" s="47"/>
      <c r="M10" s="47"/>
      <c r="N10" s="47" t="s">
        <v>28</v>
      </c>
      <c r="O10" s="47"/>
      <c r="P10" s="51"/>
      <c r="Q10" s="1"/>
      <c r="R10" s="8"/>
      <c r="S10" s="9"/>
      <c r="T10" s="9"/>
      <c r="U10" s="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2" customHeight="1">
      <c r="A11" s="1"/>
      <c r="B11" s="60" t="s">
        <v>5</v>
      </c>
      <c r="C11" s="48"/>
      <c r="D11" s="48"/>
      <c r="E11" s="48" t="s">
        <v>6</v>
      </c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2"/>
      <c r="Q11" s="1"/>
      <c r="R11" s="36" t="s">
        <v>14</v>
      </c>
      <c r="S11" s="37"/>
      <c r="T11" s="37"/>
      <c r="U11" s="3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2" customHeight="1">
      <c r="A12" s="1"/>
      <c r="B12" s="84">
        <f>400+R9+R12+R15</f>
        <v>500</v>
      </c>
      <c r="C12" s="49"/>
      <c r="D12" s="49"/>
      <c r="E12" s="49">
        <f>400+R21+R24+R27+R30</f>
        <v>600</v>
      </c>
      <c r="F12" s="49"/>
      <c r="G12" s="49"/>
      <c r="H12" s="49">
        <f>200+(0.5*(R9+R15))</f>
        <v>250</v>
      </c>
      <c r="I12" s="49"/>
      <c r="J12" s="49"/>
      <c r="K12" s="49">
        <f>(B12-H12)</f>
        <v>250</v>
      </c>
      <c r="L12" s="49"/>
      <c r="M12" s="49"/>
      <c r="N12" s="74">
        <f>K12/((6076.10333/10800)*$O$7)</f>
        <v>3.4181826149475256</v>
      </c>
      <c r="O12" s="74"/>
      <c r="P12" s="75"/>
      <c r="Q12" s="1"/>
      <c r="R12" s="27">
        <f>(IF(I7="Single",(IF(M7&lt;5,((M7-1)*50),300)),(IF(M7&lt;9,((((EVEN(M7))/2)-1)*50),300))))</f>
        <v>0</v>
      </c>
      <c r="S12" s="28"/>
      <c r="T12" s="28"/>
      <c r="U12" s="2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2" customHeight="1" thickBot="1">
      <c r="A13" s="1"/>
      <c r="B13" s="85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76"/>
      <c r="O13" s="76"/>
      <c r="P13" s="77"/>
      <c r="Q13" s="1"/>
      <c r="R13" s="8"/>
      <c r="S13" s="9"/>
      <c r="T13" s="9"/>
      <c r="U13" s="10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2" customHeight="1" thickBo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"/>
      <c r="R14" s="36" t="s">
        <v>2</v>
      </c>
      <c r="S14" s="37"/>
      <c r="T14" s="37"/>
      <c r="U14" s="3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2" customHeight="1" thickBot="1">
      <c r="A15" s="1"/>
      <c r="B15" s="61" t="s">
        <v>7</v>
      </c>
      <c r="C15" s="62"/>
      <c r="D15" s="62"/>
      <c r="E15" s="65" t="s">
        <v>12</v>
      </c>
      <c r="F15" s="66"/>
      <c r="G15" s="67"/>
      <c r="H15" s="1"/>
      <c r="I15" s="1"/>
      <c r="J15" s="1"/>
      <c r="K15" s="100" t="s">
        <v>8</v>
      </c>
      <c r="L15" s="101"/>
      <c r="M15" s="101"/>
      <c r="N15" s="106" t="s">
        <v>10</v>
      </c>
      <c r="O15" s="107"/>
      <c r="P15" s="108"/>
      <c r="Q15" s="1"/>
      <c r="R15" s="97">
        <f>(IF(K7&lt;600,0,(ROUNDUP((K7-600)*0.4,0))))</f>
        <v>0</v>
      </c>
      <c r="S15" s="98"/>
      <c r="T15" s="98"/>
      <c r="U15" s="9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2" customHeight="1" thickBot="1">
      <c r="A16" s="1"/>
      <c r="B16" s="63"/>
      <c r="C16" s="64"/>
      <c r="D16" s="64"/>
      <c r="E16" s="68"/>
      <c r="F16" s="69"/>
      <c r="G16" s="70"/>
      <c r="H16" s="1"/>
      <c r="I16" s="1"/>
      <c r="J16" s="1"/>
      <c r="K16" s="102"/>
      <c r="L16" s="103"/>
      <c r="M16" s="103"/>
      <c r="N16" s="109"/>
      <c r="O16" s="110"/>
      <c r="P16" s="11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2" customHeight="1">
      <c r="A17" s="1"/>
      <c r="B17" s="55">
        <f>ROUNDUP(SQRT((B12-H12)*(B12-H12)+(E12/2)*(E12/2)),0)</f>
        <v>391</v>
      </c>
      <c r="C17" s="56"/>
      <c r="D17" s="56"/>
      <c r="E17" s="68"/>
      <c r="F17" s="69"/>
      <c r="G17" s="70"/>
      <c r="H17" s="1"/>
      <c r="I17" s="1"/>
      <c r="J17" s="1"/>
      <c r="K17" s="104">
        <f>ROUNDUP(IF(((B12/2)-H12)&lt;0,B17,SQRT((B12/2)*(B12/2)+(E12/2)*(E12/2))),0)</f>
        <v>391</v>
      </c>
      <c r="L17" s="23"/>
      <c r="M17" s="23"/>
      <c r="N17" s="23">
        <f>IF(((B12/2)-H12)&lt;0,0,((B12/2)-H12))</f>
        <v>0</v>
      </c>
      <c r="O17" s="23"/>
      <c r="P17" s="24"/>
      <c r="Q17" s="1"/>
      <c r="R17" s="112" t="s">
        <v>24</v>
      </c>
      <c r="S17" s="113"/>
      <c r="T17" s="113"/>
      <c r="U17" s="11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2" customHeight="1" thickBot="1">
      <c r="A18" s="1"/>
      <c r="B18" s="57"/>
      <c r="C18" s="58"/>
      <c r="D18" s="58"/>
      <c r="E18" s="71"/>
      <c r="F18" s="72"/>
      <c r="G18" s="73"/>
      <c r="H18" s="1"/>
      <c r="I18" s="1"/>
      <c r="J18" s="1"/>
      <c r="K18" s="105"/>
      <c r="L18" s="25"/>
      <c r="M18" s="25"/>
      <c r="N18" s="25"/>
      <c r="O18" s="25"/>
      <c r="P18" s="26"/>
      <c r="Q18" s="1"/>
      <c r="R18" s="115"/>
      <c r="S18" s="116"/>
      <c r="T18" s="116"/>
      <c r="U18" s="11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2" customHeight="1">
      <c r="A19" s="1"/>
      <c r="B19" s="4"/>
      <c r="C19" s="4"/>
      <c r="D19" s="4"/>
      <c r="E19" s="3"/>
      <c r="F19" s="3"/>
      <c r="G19" s="3"/>
      <c r="H19" s="3"/>
      <c r="I19" s="3"/>
      <c r="J19" s="3"/>
      <c r="K19" s="4"/>
      <c r="L19" s="4"/>
      <c r="M19" s="4"/>
      <c r="N19" s="4"/>
      <c r="O19" s="4"/>
      <c r="P19" s="4"/>
      <c r="Q19" s="3"/>
      <c r="R19" s="42"/>
      <c r="S19" s="43"/>
      <c r="T19" s="43"/>
      <c r="U19" s="4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2" customHeight="1">
      <c r="A20" s="1"/>
      <c r="B20" s="5"/>
      <c r="C20" s="5"/>
      <c r="D20" s="5"/>
      <c r="E20" s="5"/>
      <c r="F20" s="5"/>
      <c r="G20" s="5"/>
      <c r="H20" s="1"/>
      <c r="I20" s="1"/>
      <c r="J20" s="1"/>
      <c r="K20" s="5"/>
      <c r="L20" s="5"/>
      <c r="M20" s="5"/>
      <c r="N20" s="5"/>
      <c r="O20" s="6">
        <f>R9+R12+R15</f>
        <v>100</v>
      </c>
      <c r="P20" s="6">
        <f>R21+R24+R27+R30</f>
        <v>200</v>
      </c>
      <c r="Q20" s="1"/>
      <c r="R20" s="36" t="s">
        <v>2</v>
      </c>
      <c r="S20" s="37"/>
      <c r="T20" s="37"/>
      <c r="U20" s="3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2" customHeight="1">
      <c r="A21" s="1"/>
      <c r="B21" s="5"/>
      <c r="C21" s="5"/>
      <c r="D21" s="5"/>
      <c r="E21" s="5"/>
      <c r="F21" s="5"/>
      <c r="G21" s="5"/>
      <c r="H21" s="1"/>
      <c r="I21" s="1"/>
      <c r="J21" s="1"/>
      <c r="K21" s="5"/>
      <c r="L21" s="5"/>
      <c r="M21" s="5"/>
      <c r="N21" s="5"/>
      <c r="O21" s="5"/>
      <c r="P21" s="5"/>
      <c r="Q21" s="1"/>
      <c r="R21" s="27">
        <f>(IF(K7&lt;600,0,(ROUNDUP((K7-600)*0.4,0))))</f>
        <v>0</v>
      </c>
      <c r="S21" s="28"/>
      <c r="T21" s="28"/>
      <c r="U21" s="29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2" customHeight="1">
      <c r="A22" s="1"/>
      <c r="B22" s="5"/>
      <c r="C22" s="5"/>
      <c r="D22" s="5"/>
      <c r="E22" s="5"/>
      <c r="F22" s="5"/>
      <c r="G22" s="5"/>
      <c r="H22" s="1"/>
      <c r="I22" s="1"/>
      <c r="J22" s="1"/>
      <c r="K22" s="5"/>
      <c r="L22" s="5"/>
      <c r="M22" s="5"/>
      <c r="N22" s="5"/>
      <c r="O22" s="5"/>
      <c r="P22" s="5"/>
      <c r="Q22" s="1"/>
      <c r="R22" s="8"/>
      <c r="S22" s="9"/>
      <c r="T22" s="9"/>
      <c r="U22" s="10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2" customHeight="1">
      <c r="A23" s="1"/>
      <c r="B23" s="5"/>
      <c r="C23" s="5"/>
      <c r="D23" s="5"/>
      <c r="E23" s="5"/>
      <c r="F23" s="5"/>
      <c r="G23" s="5"/>
      <c r="H23" s="1"/>
      <c r="I23" s="1"/>
      <c r="J23" s="1"/>
      <c r="K23" s="5"/>
      <c r="L23" s="5"/>
      <c r="M23" s="5"/>
      <c r="N23" s="5"/>
      <c r="O23" s="5"/>
      <c r="P23" s="5"/>
      <c r="Q23" s="1"/>
      <c r="R23" s="36" t="s">
        <v>20</v>
      </c>
      <c r="S23" s="37"/>
      <c r="T23" s="37"/>
      <c r="U23" s="3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2" customHeight="1">
      <c r="A24" s="1"/>
      <c r="B24" s="5"/>
      <c r="C24" s="5"/>
      <c r="D24" s="5"/>
      <c r="E24" s="5"/>
      <c r="F24" s="5"/>
      <c r="G24" s="5"/>
      <c r="H24" s="1"/>
      <c r="I24" s="1"/>
      <c r="J24" s="1"/>
      <c r="K24" s="5"/>
      <c r="L24" s="5"/>
      <c r="M24" s="5"/>
      <c r="N24" s="5"/>
      <c r="O24" s="5"/>
      <c r="P24" s="5"/>
      <c r="Q24" s="1"/>
      <c r="R24" s="27">
        <f>IF(B7="Night",(IF(F7="awads",0,100)),0)</f>
        <v>100</v>
      </c>
      <c r="S24" s="28"/>
      <c r="T24" s="28"/>
      <c r="U24" s="2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2" customHeight="1">
      <c r="A25" s="1"/>
      <c r="B25" s="5"/>
      <c r="C25" s="5"/>
      <c r="D25" s="5"/>
      <c r="E25" s="5"/>
      <c r="F25" s="5"/>
      <c r="G25" s="5"/>
      <c r="H25" s="1"/>
      <c r="I25" s="1"/>
      <c r="J25" s="1"/>
      <c r="K25" s="5"/>
      <c r="L25" s="5"/>
      <c r="M25" s="5"/>
      <c r="N25" s="5"/>
      <c r="O25" s="5"/>
      <c r="P25" s="5"/>
      <c r="Q25" s="1"/>
      <c r="R25" s="8"/>
      <c r="S25" s="9"/>
      <c r="T25" s="9"/>
      <c r="U25" s="10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2" customHeight="1">
      <c r="A26" s="1"/>
      <c r="B26" s="5"/>
      <c r="C26" s="5"/>
      <c r="D26" s="5"/>
      <c r="E26" s="5"/>
      <c r="F26" s="5"/>
      <c r="G26" s="5"/>
      <c r="H26" s="1"/>
      <c r="I26" s="1"/>
      <c r="J26" s="1"/>
      <c r="K26" s="5"/>
      <c r="L26" s="5"/>
      <c r="M26" s="5"/>
      <c r="N26" s="5"/>
      <c r="O26" s="5"/>
      <c r="P26" s="5"/>
      <c r="Q26" s="1"/>
      <c r="R26" s="36" t="s">
        <v>21</v>
      </c>
      <c r="S26" s="37"/>
      <c r="T26" s="37"/>
      <c r="U26" s="38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2" customHeight="1">
      <c r="A27" s="1"/>
      <c r="B27" s="5"/>
      <c r="C27" s="5"/>
      <c r="D27" s="5"/>
      <c r="E27" s="5"/>
      <c r="F27" s="5"/>
      <c r="G27" s="5"/>
      <c r="H27" s="1"/>
      <c r="I27" s="1"/>
      <c r="J27" s="1"/>
      <c r="K27" s="5"/>
      <c r="L27" s="5"/>
      <c r="M27" s="5"/>
      <c r="N27" s="5"/>
      <c r="O27" s="5"/>
      <c r="P27" s="5"/>
      <c r="Q27" s="1"/>
      <c r="R27" s="27">
        <f>IF(D7="Formation",(IF(F7="awads",0,100)),0)</f>
        <v>100</v>
      </c>
      <c r="S27" s="28"/>
      <c r="T27" s="28"/>
      <c r="U27" s="29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2" customHeight="1">
      <c r="A28" s="1"/>
      <c r="B28" s="5"/>
      <c r="C28" s="5"/>
      <c r="D28" s="5"/>
      <c r="E28" s="5"/>
      <c r="F28" s="5"/>
      <c r="G28" s="5"/>
      <c r="H28" s="1"/>
      <c r="I28" s="1"/>
      <c r="J28" s="1"/>
      <c r="K28" s="5"/>
      <c r="L28" s="5"/>
      <c r="M28" s="5"/>
      <c r="N28" s="5"/>
      <c r="O28" s="5"/>
      <c r="P28" s="5"/>
      <c r="Q28" s="1"/>
      <c r="R28" s="8"/>
      <c r="S28" s="9"/>
      <c r="T28" s="9"/>
      <c r="U28" s="10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2" customHeight="1">
      <c r="A29" s="1"/>
      <c r="B29" s="5"/>
      <c r="C29" s="5"/>
      <c r="D29" s="5"/>
      <c r="E29" s="5"/>
      <c r="F29" s="5"/>
      <c r="G29" s="5"/>
      <c r="H29" s="1"/>
      <c r="I29" s="1"/>
      <c r="J29" s="1"/>
      <c r="K29" s="5"/>
      <c r="L29" s="5"/>
      <c r="M29" s="5"/>
      <c r="N29" s="5"/>
      <c r="O29" s="5"/>
      <c r="P29" s="5"/>
      <c r="Q29" s="1"/>
      <c r="R29" s="36" t="s">
        <v>22</v>
      </c>
      <c r="S29" s="37"/>
      <c r="T29" s="37"/>
      <c r="U29" s="38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2" customHeight="1" thickBot="1">
      <c r="A30" s="1"/>
      <c r="B30" s="5"/>
      <c r="C30" s="5"/>
      <c r="D30" s="5"/>
      <c r="E30" s="5"/>
      <c r="F30" s="5"/>
      <c r="G30" s="5"/>
      <c r="H30" s="1"/>
      <c r="I30" s="1"/>
      <c r="J30" s="1"/>
      <c r="K30" s="5"/>
      <c r="L30" s="5"/>
      <c r="M30" s="5"/>
      <c r="N30" s="5"/>
      <c r="O30" s="5"/>
      <c r="P30" s="5"/>
      <c r="Q30" s="1"/>
      <c r="R30" s="97">
        <f>IF(F7="awads",(IF(D7="formation",400,0)),0)</f>
        <v>0</v>
      </c>
      <c r="S30" s="98"/>
      <c r="T30" s="98"/>
      <c r="U30" s="99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2" customHeight="1">
      <c r="A31" s="1"/>
      <c r="B31" s="5"/>
      <c r="C31" s="5"/>
      <c r="D31" s="5"/>
      <c r="E31" s="5"/>
      <c r="F31" s="5"/>
      <c r="G31" s="5"/>
      <c r="H31" s="1"/>
      <c r="I31" s="1"/>
      <c r="J31" s="1"/>
      <c r="K31" s="5"/>
      <c r="L31" s="5"/>
      <c r="M31" s="5"/>
      <c r="N31" s="5"/>
      <c r="O31" s="5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2" customHeight="1">
      <c r="A32" s="1"/>
      <c r="B32" s="5"/>
      <c r="C32" s="5"/>
      <c r="D32" s="5"/>
      <c r="E32" s="5"/>
      <c r="F32" s="5"/>
      <c r="G32" s="5"/>
      <c r="H32" s="1"/>
      <c r="I32" s="1"/>
      <c r="J32" s="1"/>
      <c r="K32" s="5"/>
      <c r="L32" s="5"/>
      <c r="M32" s="5"/>
      <c r="N32" s="5"/>
      <c r="O32" s="5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2" customHeight="1">
      <c r="A33" s="1"/>
      <c r="B33" s="5"/>
      <c r="C33" s="5"/>
      <c r="D33" s="5"/>
      <c r="E33" s="5"/>
      <c r="F33" s="5"/>
      <c r="G33" s="5"/>
      <c r="H33" s="1"/>
      <c r="I33" s="1"/>
      <c r="J33" s="1"/>
      <c r="K33" s="5"/>
      <c r="L33" s="5"/>
      <c r="M33" s="5"/>
      <c r="N33" s="5"/>
      <c r="O33" s="5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</sheetData>
  <sheetProtection password="DFF9" sheet="1" objects="1" selectLockedCells="1"/>
  <mergeCells count="57">
    <mergeCell ref="O5:P6"/>
    <mergeCell ref="O7:P8"/>
    <mergeCell ref="R7:U7"/>
    <mergeCell ref="R8:U8"/>
    <mergeCell ref="B2:P3"/>
    <mergeCell ref="B5:C6"/>
    <mergeCell ref="D5:E6"/>
    <mergeCell ref="F5:H6"/>
    <mergeCell ref="I5:J6"/>
    <mergeCell ref="K5:L6"/>
    <mergeCell ref="M5:N6"/>
    <mergeCell ref="B7:C8"/>
    <mergeCell ref="D7:E8"/>
    <mergeCell ref="F7:H8"/>
    <mergeCell ref="I7:J8"/>
    <mergeCell ref="K7:L8"/>
    <mergeCell ref="M7:N8"/>
    <mergeCell ref="B10:G10"/>
    <mergeCell ref="H10:J11"/>
    <mergeCell ref="K10:M11"/>
    <mergeCell ref="N10:P11"/>
    <mergeCell ref="R10:U10"/>
    <mergeCell ref="B11:D11"/>
    <mergeCell ref="E11:G11"/>
    <mergeCell ref="R11:U11"/>
    <mergeCell ref="B12:D13"/>
    <mergeCell ref="E12:G13"/>
    <mergeCell ref="H12:J13"/>
    <mergeCell ref="K12:M13"/>
    <mergeCell ref="N12:P13"/>
    <mergeCell ref="R12:U12"/>
    <mergeCell ref="R13:U13"/>
    <mergeCell ref="B17:D18"/>
    <mergeCell ref="K17:M18"/>
    <mergeCell ref="N17:P18"/>
    <mergeCell ref="R17:U18"/>
    <mergeCell ref="B15:D16"/>
    <mergeCell ref="E15:G18"/>
    <mergeCell ref="K15:M16"/>
    <mergeCell ref="N15:P16"/>
    <mergeCell ref="R30:U30"/>
    <mergeCell ref="R19:U19"/>
    <mergeCell ref="R20:U20"/>
    <mergeCell ref="R21:U21"/>
    <mergeCell ref="R22:U22"/>
    <mergeCell ref="R23:U23"/>
    <mergeCell ref="R24:U24"/>
    <mergeCell ref="R2:W2"/>
    <mergeCell ref="R25:U25"/>
    <mergeCell ref="R26:U26"/>
    <mergeCell ref="R27:U27"/>
    <mergeCell ref="R28:U28"/>
    <mergeCell ref="R29:U29"/>
    <mergeCell ref="R14:U14"/>
    <mergeCell ref="R15:U15"/>
    <mergeCell ref="R9:U9"/>
    <mergeCell ref="R5:U6"/>
  </mergeCells>
  <conditionalFormatting sqref="N12:P13">
    <cfRule type="cellIs" priority="1" dxfId="4" operator="lessThan" stopIfTrue="1">
      <formula>3</formula>
    </cfRule>
  </conditionalFormatting>
  <conditionalFormatting sqref="N10:P11">
    <cfRule type="expression" priority="2" dxfId="4" stopIfTrue="1">
      <formula>$N$12&lt;3</formula>
    </cfRule>
  </conditionalFormatting>
  <conditionalFormatting sqref="R9:U9 R12:U12 R15:U15 R21:U21 R24:U24 R27:U27 R30:U30">
    <cfRule type="cellIs" priority="3" dxfId="0" operator="greaterThan" stopIfTrue="1">
      <formula>0</formula>
    </cfRule>
  </conditionalFormatting>
  <conditionalFormatting sqref="R8:U8 R11:U11 R14:U14 R20:U20 R23:U23 R26:U26 R29:U29">
    <cfRule type="expression" priority="4" dxfId="0" stopIfTrue="1">
      <formula>R9&gt;0</formula>
    </cfRule>
  </conditionalFormatting>
  <conditionalFormatting sqref="R5:U6">
    <cfRule type="expression" priority="5" dxfId="0" stopIfTrue="1">
      <formula>$O$20&gt;0</formula>
    </cfRule>
  </conditionalFormatting>
  <conditionalFormatting sqref="R17:U18">
    <cfRule type="expression" priority="6" dxfId="0" stopIfTrue="1">
      <formula>$P$20&gt;0</formula>
    </cfRule>
  </conditionalFormatting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morrisb</dc:creator>
  <cp:keywords/>
  <dc:description/>
  <cp:lastModifiedBy>wes robinson</cp:lastModifiedBy>
  <cp:lastPrinted>2009-02-08T15:49:21Z</cp:lastPrinted>
  <dcterms:created xsi:type="dcterms:W3CDTF">2005-02-08T18:41:32Z</dcterms:created>
  <dcterms:modified xsi:type="dcterms:W3CDTF">2011-08-25T14:04:00Z</dcterms:modified>
  <cp:category/>
  <cp:version/>
  <cp:contentType/>
  <cp:contentStatus/>
</cp:coreProperties>
</file>